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Sheet1" sheetId="1" r:id="rId1"/>
  </sheets>
  <definedNames>
    <definedName name="_xlnm.Print_Titles" localSheetId="0">'Sheet1'!$6:$8</definedName>
  </definedNames>
  <calcPr fullCalcOnLoad="1"/>
</workbook>
</file>

<file path=xl/sharedStrings.xml><?xml version="1.0" encoding="utf-8"?>
<sst xmlns="http://schemas.openxmlformats.org/spreadsheetml/2006/main" count="413" uniqueCount="245">
  <si>
    <t>BÁO CÁO THỐNG KÊ CÔNG NGHIỆP - THƯƠNG MẠI</t>
  </si>
  <si>
    <t>TT</t>
  </si>
  <si>
    <t>Chỉ tiêu</t>
  </si>
  <si>
    <t>Đơn vị tính</t>
  </si>
  <si>
    <t>Mã số</t>
  </si>
  <si>
    <t>Năm trước</t>
  </si>
  <si>
    <t>Năm báo cáo</t>
  </si>
  <si>
    <t>Kế hoạch năm</t>
  </si>
  <si>
    <t>Tỷ lệ (%)</t>
  </si>
  <si>
    <t>So với cùng kỳ năm trước</t>
  </si>
  <si>
    <t xml:space="preserve">So với kế hoạch năm </t>
  </si>
  <si>
    <t>A</t>
  </si>
  <si>
    <t>B</t>
  </si>
  <si>
    <t>C</t>
  </si>
  <si>
    <t>D</t>
  </si>
  <si>
    <t>4=3/1</t>
  </si>
  <si>
    <t>5=3/2</t>
  </si>
  <si>
    <t>I</t>
  </si>
  <si>
    <t>Giá trị sản xuất công nghiệp (giá thực tế)</t>
  </si>
  <si>
    <t>Tỷ đồng</t>
  </si>
  <si>
    <t>Phân theo loại hình kinh tế</t>
  </si>
  <si>
    <t>- Trung ương</t>
  </si>
  <si>
    <t>- Địa phương</t>
  </si>
  <si>
    <t>Kinh tế có vốn đầu tư nước ngoài</t>
  </si>
  <si>
    <t>"</t>
  </si>
  <si>
    <t>Phân theo ngành công nghiệp</t>
  </si>
  <si>
    <t>Khai khoáng</t>
  </si>
  <si>
    <t>Công nghiệp chế biến, chế tạo</t>
  </si>
  <si>
    <t>Sản xuất và phân phối điện, khí đốt, nước nóng, hơi nước và điều hòa không khí</t>
  </si>
  <si>
    <t>II</t>
  </si>
  <si>
    <t>Sản lượng một số sản phẩm công nghiệp chủ yếu</t>
  </si>
  <si>
    <t>Sản phẩm</t>
  </si>
  <si>
    <t>III</t>
  </si>
  <si>
    <t>Tổng mức bán lẻ hàng hóa và dịch vụ</t>
  </si>
  <si>
    <t>Kinh tế có vốn đầu tư trực tiếp nước ngoài</t>
  </si>
  <si>
    <t>Phân theo ngành kinh tế</t>
  </si>
  <si>
    <t>Thương nghiệp</t>
  </si>
  <si>
    <t>Khách sạn, nhà hàng</t>
  </si>
  <si>
    <t>Du lịch</t>
  </si>
  <si>
    <t>Dịch vụ</t>
  </si>
  <si>
    <t>IV</t>
  </si>
  <si>
    <t>Xuất khẩu</t>
  </si>
  <si>
    <t>Tổng kim ngạch xuất khẩu</t>
  </si>
  <si>
    <t>Tr.USD</t>
  </si>
  <si>
    <t>Sản phẩm xuất khẩu chủ yếu</t>
  </si>
  <si>
    <t>V</t>
  </si>
  <si>
    <t>Nhập khẩu</t>
  </si>
  <si>
    <t>Tổng kim ngạch nhập khẩu</t>
  </si>
  <si>
    <t>Sản phẩm nhập khẩu chủ yếu</t>
  </si>
  <si>
    <t>VI</t>
  </si>
  <si>
    <t>Quản lý thị trường</t>
  </si>
  <si>
    <t>Số vụ kiểm tra trong lĩnh vực quản lý thị trường</t>
  </si>
  <si>
    <t>Vụ</t>
  </si>
  <si>
    <t>Trong đó: Tổng số vụ xử lý</t>
  </si>
  <si>
    <t>1.1</t>
  </si>
  <si>
    <t>Hàng cấm</t>
  </si>
  <si>
    <t>1.2</t>
  </si>
  <si>
    <t>Hàng nhập lậu</t>
  </si>
  <si>
    <t>Gian lận thương mại</t>
  </si>
  <si>
    <t>Vi phạm về hàng giả, hàng kém chất lượng và quyền sở hữu trí tuệ</t>
  </si>
  <si>
    <t>1.3</t>
  </si>
  <si>
    <t>1.4</t>
  </si>
  <si>
    <t>Vi phạm về đầu cơ, găm hàng và sai phạm trong lĩnh vực giá</t>
  </si>
  <si>
    <t>Vi phạm trong kinh doanh</t>
  </si>
  <si>
    <t>Vi phạm về vệ sinh an toàn thực phẩm</t>
  </si>
  <si>
    <t>Vi phạm khác</t>
  </si>
  <si>
    <t>1.5</t>
  </si>
  <si>
    <t>1.6</t>
  </si>
  <si>
    <t>1.7</t>
  </si>
  <si>
    <t>1.8</t>
  </si>
  <si>
    <t>Số tiền thu phạt trong kỳ</t>
  </si>
  <si>
    <t>Tr.đồng</t>
  </si>
  <si>
    <t>Tiền phạt hành chính</t>
  </si>
  <si>
    <t>Trong đó:</t>
  </si>
  <si>
    <t>Tiền bán hàng tịch thu</t>
  </si>
  <si>
    <t>Phạt và truy thu thuế</t>
  </si>
  <si>
    <t>Thu khác</t>
  </si>
  <si>
    <t>2.1</t>
  </si>
  <si>
    <t>2.2</t>
  </si>
  <si>
    <t>2.3</t>
  </si>
  <si>
    <t>2.4</t>
  </si>
  <si>
    <t>Sở Công Thương Đồng Nai</t>
  </si>
  <si>
    <t>Kinh tế Nhà nước</t>
  </si>
  <si>
    <t>Kinh tế ngoài Nhà nước</t>
  </si>
  <si>
    <t>Kinh tế Tập thể</t>
  </si>
  <si>
    <t>Kinh tế Cá thể</t>
  </si>
  <si>
    <t>Kinh tế Tư nhân</t>
  </si>
  <si>
    <t>§¸ x©y dùng kh¸c</t>
  </si>
  <si>
    <t>Cµ phª rang nguyªn h¹t</t>
  </si>
  <si>
    <t>Cµ phª hçn hîp hoµ tan (chøa cµ phª, ®­êng, s÷a,…)</t>
  </si>
  <si>
    <t>Thøc ¨n cho gia sóc</t>
  </si>
  <si>
    <t>Thøc ¨n cho gia cÇm</t>
  </si>
  <si>
    <t>Thøc ¨n cho thuû s¶n</t>
  </si>
  <si>
    <t>Thuèc l¸ sîi</t>
  </si>
  <si>
    <t>Sîi xe to sîi t¬ t»m</t>
  </si>
  <si>
    <t>Sîi t¬ (filament) tæng hîp</t>
  </si>
  <si>
    <t>QuÇn ¸o lat cho ng­êi lín dÖt kim hoÆc ®an mac</t>
  </si>
  <si>
    <t>Bé quÇn ¸o thÓ thao kh¸c</t>
  </si>
  <si>
    <t>Ph©n kho¸ng hoÆc ph©n ho¸ häc chøa 3 nguyªn tè: nit¬, photpho vµ kali (NPK)</t>
  </si>
  <si>
    <t>Thuèc diÖt nÊm</t>
  </si>
  <si>
    <t>S¬n vµ vÐc ni, tan trong m«i tr­êng n­íc</t>
  </si>
  <si>
    <t>S¬n vµ vÐc ni, tan trong m«i tr­êng kh«ng chøa n­íc</t>
  </si>
  <si>
    <t>Kem vµ n­íc th¬m dïng cho mÆt vµ da</t>
  </si>
  <si>
    <t>Kg</t>
  </si>
  <si>
    <t>S¶n phÈm ho¸ chÊt hçn hîp kh¸c ch­a ®­îc ph©n vµo ®©u</t>
  </si>
  <si>
    <t>Bao vµ tói (kÓ c¶ lo¹i h×nh nan) b»ng polime etylen</t>
  </si>
  <si>
    <t>Bao vµ tói (kÓ c¶ lo¹i h×nh nan) to plastic kh¸c</t>
  </si>
  <si>
    <t>S¶n phÈm b»ng plastic cßn l¹i ch­a ph©n vµo ®©u</t>
  </si>
  <si>
    <t>G¹ch x©y dùng b»ng gèm, sø</t>
  </si>
  <si>
    <t>Bª t«ng trén s½n (bª t«ng t­¬i)</t>
  </si>
  <si>
    <t>S¶n phÈm kh¸c b»ng xi m¨ng, bª t«ng hoÆc ®¸ nh©n t¹o ch­a ®­îc ph©n vµo ®©u</t>
  </si>
  <si>
    <t>CÊu kiÖn kh¸c vµ bé phËn cña chóng b»ng s¾t, thÐp, nh«m ch­a ®­îc ph©n vµo ®©u</t>
  </si>
  <si>
    <t>ChËu röa vµ bån röa b»ng thÐp kh«ng gØ</t>
  </si>
  <si>
    <t>Nåi, Êm, ch¶o b»ng kim lo¹i</t>
  </si>
  <si>
    <t>D©y hµn ca lâi b»ng kim lo¹i c¬ b¶n, dïng ®Ó hµn hå quang ®iÖn</t>
  </si>
  <si>
    <t>S¶n phÈm b»ng kim lo¹i c¬ b¶n kh¸c ch­a ®­îc ph©n vµo ®©u</t>
  </si>
  <si>
    <t>1000 Kwh</t>
  </si>
  <si>
    <t>C¸c lo¹i ¾c quy ®iÖn kh¸c ch­a ®­îc ph©n vµo ®©u</t>
  </si>
  <si>
    <t>D©y c¸ch ®iÖn ®¬n d¹ng cuén b»ng ®ång</t>
  </si>
  <si>
    <t>C¸p ®ång trôc vµ d©y dÉn ®iÖn ®ång trôc kh¸c</t>
  </si>
  <si>
    <t>CÇn g¹t n­íc, s­¬ng, tuyOt trªn kUnh ch¾n</t>
  </si>
  <si>
    <t>Gi­êng b»ng gç c¸c läai</t>
  </si>
  <si>
    <t>Bµn b»ng gç c¸c läai</t>
  </si>
  <si>
    <t>§å néi thÊt b»ng gç kh¸c ch­a ®­îc ph©n vµo ®©u</t>
  </si>
  <si>
    <t>§iÖn s¶n xuÊt</t>
  </si>
  <si>
    <t>§iÖn th­¬ng phÈm</t>
  </si>
  <si>
    <t>§¸ phiÕn</t>
  </si>
  <si>
    <t>Bét ngät</t>
  </si>
  <si>
    <t>V¶i dÖt thoi tõ sîi b«ng ca tû träng b«ng to 85% trë lªn</t>
  </si>
  <si>
    <t>V¶i dÖt thoi tõ sîi b«ng (staple) tæng hîp</t>
  </si>
  <si>
    <t>V¶i dÖt thoi tõ sîi b«ng (staple) nh©n t¹o</t>
  </si>
  <si>
    <t>Kh¨n mÆt, kh¨n t¾m vµ kh¨n kh¸c dïng trong phßng vÖ sinh, nhµ bÕp</t>
  </si>
  <si>
    <t>TÊm v¶i chèng thÊm n­íc, tÊm hiªn vµ tÊm che n¾ng; t¨ng; buåm cho tµu thuyền vµ cho v¸n l­ít hoÆc v¸n l­ít c¸t; c¸c s¶n phÈm dïng cho c¾m tr¹i</t>
  </si>
  <si>
    <t>C¸c lo¹i mÒn ch¨n, c¸c lo¹i ch¨n nhåi l«ng, c¸c lo¹i nÖm, ®Öm, nÖm ghÕ, nÖm gèi, tói ngñ</t>
  </si>
  <si>
    <t>QuÇn ¸o nghÒ nghiÖp</t>
  </si>
  <si>
    <t>Bé com-lª, quÇn ¸o ®ång bé, ¸o jacket, quÇn dµi, quÇn yÕm cho ng­êi lín b»ng dÖt kim</t>
  </si>
  <si>
    <r>
      <t>¸</t>
    </r>
    <r>
      <rPr>
        <sz val="11"/>
        <color indexed="8"/>
        <rFont val=".VnTime"/>
        <family val="2"/>
      </rPr>
      <t>o s¬ mi cho ng­êi lín dÖt kim hoÆc ®an mÆc</t>
    </r>
  </si>
  <si>
    <t>Bé com-lª, quÇn ¸o ®ång bé, ¸o jacket, quÇn dµi cho ng­êi lín kh«ng dÖt kim</t>
  </si>
  <si>
    <t>Bé com-lª, quÇn ¸o ®ång bé, ¸o jacket, v¸y dµi, quÇn dµi cho trÎ em kh«ng dÖt kim</t>
  </si>
  <si>
    <r>
      <t>¸</t>
    </r>
    <r>
      <rPr>
        <sz val="11"/>
        <color indexed="8"/>
        <rFont val=".VnTime"/>
        <family val="2"/>
      </rPr>
      <t>o s¬ mi cho ng­êi lín kh«ng dÖt kim</t>
    </r>
  </si>
  <si>
    <r>
      <t>¸</t>
    </r>
    <r>
      <rPr>
        <sz val="11"/>
        <rFont val=".VnTime"/>
        <family val="2"/>
      </rPr>
      <t>o s¬ mi cho trÎ em kh«ng dÖt kim</t>
    </r>
  </si>
  <si>
    <r>
      <t>¸</t>
    </r>
    <r>
      <rPr>
        <sz val="11"/>
        <rFont val=".VnTime"/>
        <family val="2"/>
      </rPr>
      <t>o ph«ng, ¸o may « cho ng­êi lín dÖt kim</t>
    </r>
  </si>
  <si>
    <t>Bé quÇn ¸o b¬i</t>
  </si>
  <si>
    <t>Mò, nãn</t>
  </si>
  <si>
    <t>Giµy, dÐp b»ng da</t>
  </si>
  <si>
    <t>Giµy, dÐp thÓ thao vµ mò giµy b»ng cao su vµ plastic</t>
  </si>
  <si>
    <t>Giµy, dÐp thÓ thao b»ng da</t>
  </si>
  <si>
    <t>GiÊy vµ b×a kh«ng tr¸ng dïng ®Ó viÕt, in Ên</t>
  </si>
  <si>
    <t>Thïng, hép b»ng b×a cøng</t>
  </si>
  <si>
    <t>Thuèc diÖt cá, Thuèc chèng n¶y mÇm vµ thuèc ®iÒu hoµ sinh tr­ëng c©y trång</t>
  </si>
  <si>
    <t>Thuèc trõ s©u kh¸c vµ s¶n phÈm ho¸ chÊt kh¸c dïng trong n«ng nghiÖp</t>
  </si>
  <si>
    <t>S¬n vµ vÐc ni kh¸c; c¸c lo¹i thuèc mµu nuíc ®· pha chÕ dïng ®Ó hoµn thiÖn da</t>
  </si>
  <si>
    <t>S÷a t¾m, s÷a röa mÆt vµ c¸c chÕ phÈm dïng ®Ó t¾m kh¸c</t>
  </si>
  <si>
    <t>Bét giÆt vµ c¸c chÕ phÈm dïng ®Ó tÈy, röa</t>
  </si>
  <si>
    <t>Keo ®· ®iÒu chÕ vµ c¸c chÊt dÝnh ®· ®­îc ®iÒu chÕ kh¸c</t>
  </si>
  <si>
    <t>Phô gia ®· ®iÒu chÕ dïng cho xi m¨ng, v÷a hoÆc bª t«ng</t>
  </si>
  <si>
    <t>G¨ng tay b»ng cao su l­u ho¸</t>
  </si>
  <si>
    <t>Bao b× kh¸c b»ng plastic</t>
  </si>
  <si>
    <t>TÊm, phiÕn, mµng, l¸ vµ d¶i kh¸c b»ng plastic kh¸c</t>
  </si>
  <si>
    <t>TÊm l¸t ®­êng vµ vËt liÖu l¸t, g¹ch èp l¸t t­êng; c¸c s¶n phÈm t­¬ng tù b»ng gèm, sø kh«ng tr¸ng men.</t>
  </si>
  <si>
    <t>G¹ch x©y dùng b»ng ®Êt sÐt nung (tro gèm, sø) quy chuÈn 220x105x60mm</t>
  </si>
  <si>
    <t>S¶n phÈm vÖ sinh g¾n cè ®Þnh b»ng gèm sø</t>
  </si>
  <si>
    <t>CÊu kiÖn lµm s½n cho x©y dùng hoÆc kü thuËt d©n dông b»ng xi m¨ng, bª t«ng, ®¸ nh©n t¹o</t>
  </si>
  <si>
    <t>Thïng, can, hép vµ c¸c ®å dïng ®Ó chøa ®ùng t­¬ng tù cho mäi nguyªn liÖu (trõ x¨ng dÇu) b»ng nh«m (cã dung tÝch 300 lÝt)</t>
  </si>
  <si>
    <t>TÊm ®an, phªn, l­íi vµ rµo lµm b»ng d©y s¾t hoÆc thÐp; S¶n phÈm d¹ng l­íi s¾t hoÆc thÐp</t>
  </si>
  <si>
    <t>§inh, ghim dËp, ®inh vÝt, then, ®ai èc, ®inh t¸n, chèt, vßng ®Öm vµ c¸c ®å t­¬ng tù b»ng s¾t, thÐp, ®ång hoÆc nh«m</t>
  </si>
  <si>
    <t>§éng c¬ ®iÖn mét chiÒu kh¸c vµ m¸y ph¸t ®iÖn mét chiÒu</t>
  </si>
  <si>
    <t>M¸y biÕn thÕ ®iÖn sö dông ®iÖn m«i láng c«ng suÊt sö dông kh«ng qu¸ 650 KVA</t>
  </si>
  <si>
    <r>
      <t>¾</t>
    </r>
    <r>
      <rPr>
        <sz val="11"/>
        <rFont val=".VnTime"/>
        <family val="2"/>
      </rPr>
      <t>c quy ®iÖn b»ng axUt - ch× dïng ®Ó khëi ®éng ®éng c¬ pitt«ng</t>
    </r>
  </si>
  <si>
    <t>§Ìn huúnh quang</t>
  </si>
  <si>
    <t>M¸y giÆt cã søc chøa kh«ng qu¸ 10 kg v¶i kh« 1 lÇn giÆt tù ®éng hoµn toµn</t>
  </si>
  <si>
    <t>Xe cã ®éng c¬ dïng ®Ó vËn t¶i hµng hãa (tæng träng t¶i tèi ®a 5 tÊn)</t>
  </si>
  <si>
    <t>DÞch vô s¶n xuÊt khung gÇm g¾n víi ®éng c¬ dïng cho xe ca ®éng c¬</t>
  </si>
  <si>
    <t>§éng c¬ khëi ®éng vµ m¸y tæ hîp hai tÝnh n¨ng khëi ®éng vµ ph¸t ®iÖn</t>
  </si>
  <si>
    <t>ThiÕt bÞ gi¶m sãc</t>
  </si>
  <si>
    <t>Phô tïng kh¸c cña xe cã ®éng c¬</t>
  </si>
  <si>
    <t>GhÕ cã khung b»ng gç</t>
  </si>
  <si>
    <t>Tñ b»ng gç kh¸c (trõ tñ bÕp)</t>
  </si>
  <si>
    <t>N­íc uèng</t>
  </si>
  <si>
    <t>Chiếc</t>
  </si>
  <si>
    <t>Tấn</t>
  </si>
  <si>
    <t>Triệu Kwh</t>
  </si>
  <si>
    <t>1000 cái</t>
  </si>
  <si>
    <t>1000 đôi</t>
  </si>
  <si>
    <t>1000 chiếc</t>
  </si>
  <si>
    <t>1000 viên</t>
  </si>
  <si>
    <t>Cái</t>
  </si>
  <si>
    <t>Triệu đồng</t>
  </si>
  <si>
    <r>
      <t>m</t>
    </r>
    <r>
      <rPr>
        <vertAlign val="superscript"/>
        <sz val="11"/>
        <color indexed="8"/>
        <rFont val="Times New Roman"/>
        <family val="1"/>
      </rPr>
      <t>3</t>
    </r>
  </si>
  <si>
    <r>
      <t>1000 m</t>
    </r>
    <r>
      <rPr>
        <vertAlign val="superscript"/>
        <sz val="11"/>
        <color indexed="8"/>
        <rFont val="Times New Roman"/>
        <family val="1"/>
      </rPr>
      <t>2</t>
    </r>
  </si>
  <si>
    <r>
      <t>1000 m</t>
    </r>
    <r>
      <rPr>
        <vertAlign val="superscript"/>
        <sz val="11"/>
        <color indexed="8"/>
        <rFont val="Times New Roman"/>
        <family val="1"/>
      </rPr>
      <t>3</t>
    </r>
  </si>
  <si>
    <t>1. Hàng thủy sản</t>
  </si>
  <si>
    <t>2. Hạt điều</t>
  </si>
  <si>
    <t>3. Cà phê</t>
  </si>
  <si>
    <t>4. Hạt tiêu</t>
  </si>
  <si>
    <t>5. Hóa chất</t>
  </si>
  <si>
    <t>6. Chất dẻo nguyên liệu</t>
  </si>
  <si>
    <t>7. Sản phẩm từ chất dẻo</t>
  </si>
  <si>
    <t>8. Cao su</t>
  </si>
  <si>
    <t>9. Túi xách, ví, vali, mũ và ô dù</t>
  </si>
  <si>
    <t>10. Sản phẩm gỗ</t>
  </si>
  <si>
    <t>11. Xơ, sợi dệt các loại</t>
  </si>
  <si>
    <t>12. Hàng dệt, may</t>
  </si>
  <si>
    <t>13. Giày, dép các loại</t>
  </si>
  <si>
    <t>14. Nguyên phụ liệu dệt may, da giày</t>
  </si>
  <si>
    <t>15. Sản phẩm gốm, sứ</t>
  </si>
  <si>
    <t>16. Sắt, thép</t>
  </si>
  <si>
    <t>17. Sản phẩm từ sắt, thép</t>
  </si>
  <si>
    <t>20. Dây điện và dây cáp điện</t>
  </si>
  <si>
    <t>22. Hàng hóa khác</t>
  </si>
  <si>
    <t>18. Máy vi tính, sản phẩm điện tử và linh kiện</t>
  </si>
  <si>
    <t>19. Máy móc thiết bị và dụng cụ phụ tùng</t>
  </si>
  <si>
    <t>21. Phương tiện vận tải và phụ tùng</t>
  </si>
  <si>
    <t>1. Ngô</t>
  </si>
  <si>
    <t>2. Thức ăn gia súc</t>
  </si>
  <si>
    <t>3. Nguyên phụ liệu thuốc lá</t>
  </si>
  <si>
    <t>4. Khí đốt hóa lỏng</t>
  </si>
  <si>
    <t>6. Sản phẩm hóa chất</t>
  </si>
  <si>
    <t>7. Dược phẩm</t>
  </si>
  <si>
    <t>8. Phân bón các loại</t>
  </si>
  <si>
    <t>9. Thuốc trừ sâu và nguyên liệu</t>
  </si>
  <si>
    <t>10. Chất dẻo nguyên liệu</t>
  </si>
  <si>
    <t>11. Sản phẩm từ chất dẻo</t>
  </si>
  <si>
    <t>12. Gỗ và sản phẩm từ gỗ</t>
  </si>
  <si>
    <t>13. Giấy các loại</t>
  </si>
  <si>
    <t>14. Bông các lọai</t>
  </si>
  <si>
    <t>15. Xơ, sợi dệt các loại</t>
  </si>
  <si>
    <t>16. Vải các loại</t>
  </si>
  <si>
    <t>17. Nguyên phụ liệu dệt may, da giày</t>
  </si>
  <si>
    <t>18. Sắt thép các loại</t>
  </si>
  <si>
    <t>19. Sản phẩm từ sắt thép</t>
  </si>
  <si>
    <t>20. Kim loại thường khác</t>
  </si>
  <si>
    <t>22. Máy móc thiết bị, DCPT khác</t>
  </si>
  <si>
    <t>23. Linh kiện, phụ tùng ô tô</t>
  </si>
  <si>
    <t>24. Hàng hóa khác</t>
  </si>
  <si>
    <t>21. Máy vi tính, sản phẩm điện tử và linh kiện</t>
  </si>
  <si>
    <t>9 tháng năm 2014</t>
  </si>
  <si>
    <t>(Kèm theo báo cáo số 2651/BC-SCT ngày 10 tháng 9 năm 2014)</t>
  </si>
  <si>
    <t>Thực hiện 9 tháng</t>
  </si>
  <si>
    <t>Ước thực hiện 9 tháng</t>
  </si>
  <si>
    <t>-</t>
  </si>
  <si>
    <t>CÊu kiÖn nhµ l¾p s½n b»ng kim lo¹i</t>
  </si>
  <si>
    <t>Hµng rµo, cÇu thang  vµ bé phËn cña na b»ng s¾t, thÐp, nh«m</t>
  </si>
  <si>
    <t>TÊm lîp b»ng kim lo¹i</t>
  </si>
  <si>
    <t>TÊn</t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</si>
</sst>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.000"/>
    <numFmt numFmtId="173" formatCode="0.0000"/>
    <numFmt numFmtId="174" formatCode="0.000"/>
    <numFmt numFmtId="175" formatCode="_(* #,##0.00_);_(* \(#,##0.00\);_(* &quot;-&quot;??_);_(@_)"/>
    <numFmt numFmtId="176" formatCode="_(* #,##0_);_(* \(#,##0\);_(* &quot;-&quot;??_);_(@_)"/>
    <numFmt numFmtId="177" formatCode="_(* #,##0.0_);_(* \(#,##0.0\);_(* &quot;-&quot;??_);_(@_)"/>
    <numFmt numFmtId="178" formatCode="_(* #,##0.000_);_(* \(#,##0.000\);_(* &quot;-&quot;??_);_(@_)"/>
    <numFmt numFmtId="179" formatCode="_(* #,##0.0000_);_(* \(#,##0.0000\);_(* &quot;-&quot;??_);_(@_)"/>
    <numFmt numFmtId="180" formatCode="_(* #,##0.00000_);_(* \(#,##0.00000\);_(* &quot;-&quot;??_);_(@_)"/>
    <numFmt numFmtId="181" formatCode="0.0"/>
    <numFmt numFmtId="182" formatCode="_-* #,##0.0\ _₫_-;\-* #,##0.0\ _₫_-;_-* &quot;-&quot;??\ _₫_-;_-@_-"/>
    <numFmt numFmtId="183" formatCode="_-* #,##0\ _₫_-;\-* #,##0\ _₫_-;_-* &quot;-&quot;??\ _₫_-;_-@_-"/>
    <numFmt numFmtId="184" formatCode="_-* #,##0.000\ _₫_-;\-* #,##0.000\ _₫_-;_-* &quot;-&quot;???\ _₫_-;_-@_-"/>
    <numFmt numFmtId="185" formatCode="_-* #,##0.00\ _₫_-;\-* #,##0.00\ _₫_-;_-* &quot;-&quot;???\ _₫_-;_-@_-"/>
    <numFmt numFmtId="186" formatCode="_-* #,##0.0\ _₫_-;\-* #,##0.0\ _₫_-;_-* &quot;-&quot;???\ _₫_-;_-@_-"/>
    <numFmt numFmtId="187" formatCode="_-* #,##0\ _₫_-;\-* #,##0\ _₫_-;_-* &quot;-&quot;???\ _₫_-;_-@_-"/>
    <numFmt numFmtId="188" formatCode="_-* #,##0.000\ _₫_-;\-* #,##0.000\ _₫_-;_-* &quot;-&quot;??\ _₫_-;_-@_-"/>
    <numFmt numFmtId="189" formatCode="_-* #,##0.0000\ _₫_-;\-* #,##0.0000\ _₫_-;_-* &quot;-&quot;??\ _₫_-;_-@_-"/>
    <numFmt numFmtId="190" formatCode="#,##0.0;[Red]#,##0.0"/>
    <numFmt numFmtId="191" formatCode="0.000000"/>
    <numFmt numFmtId="192" formatCode="0.00000"/>
    <numFmt numFmtId="193" formatCode="0.0000000"/>
    <numFmt numFmtId="194" formatCode="#,##0.0"/>
    <numFmt numFmtId="195" formatCode="#,##0.0000"/>
    <numFmt numFmtId="196" formatCode="#,##0.00000"/>
    <numFmt numFmtId="197" formatCode="#,##0.000000"/>
    <numFmt numFmtId="198" formatCode="#,##0.0000000"/>
    <numFmt numFmtId="199" formatCode="_-* #,##0.00000\ _₫_-;\-* #,##0.00000\ _₫_-;_-* &quot;-&quot;??\ _₫_-;_-@_-"/>
    <numFmt numFmtId="200" formatCode="#,##0.0_ ;\-#,##0.0\ "/>
    <numFmt numFmtId="201" formatCode="#,##0.00_ ;\-#,##0.00\ "/>
    <numFmt numFmtId="202" formatCode="#,##0_ ;\-#,##0\ "/>
    <numFmt numFmtId="203" formatCode="#,##0.000_ ;\-#,##0.000\ "/>
    <numFmt numFmtId="204" formatCode="_(* #,##0.000000_);_(* \(#,##0.000000\);_(* &quot;-&quot;??_);_(@_)"/>
    <numFmt numFmtId="205" formatCode="_-* #,##0.0000\ _₫_-;\-* #,##0.0000\ _₫_-;_-* &quot;-&quot;???\ _₫_-;_-@_-"/>
    <numFmt numFmtId="206" formatCode="_-* #,##0.00000\ _₫_-;\-* #,##0.00000\ _₫_-;_-* &quot;-&quot;???\ _₫_-;_-@_-"/>
    <numFmt numFmtId="207" formatCode="#,##0.0000_ ;\-#,##0.0000\ "/>
    <numFmt numFmtId="208" formatCode="0.00000000"/>
    <numFmt numFmtId="209" formatCode="#,##0.00000_ ;\-#,##0.00000\ "/>
    <numFmt numFmtId="210" formatCode="#,##0.000000_ ;\-#,##0.000000\ "/>
  </numFmts>
  <fonts count="67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name val=".VnTime"/>
      <family val="2"/>
    </font>
    <font>
      <sz val="11"/>
      <color indexed="8"/>
      <name val=".VnTime"/>
      <family val="2"/>
    </font>
    <font>
      <sz val="11"/>
      <color indexed="8"/>
      <name val=".VnTimeH"/>
      <family val="2"/>
    </font>
    <font>
      <sz val="11"/>
      <name val=".VnTimeH"/>
      <family val="2"/>
    </font>
    <font>
      <vertAlign val="superscript"/>
      <sz val="11"/>
      <color indexed="8"/>
      <name val="Times New Roman"/>
      <family val="1"/>
    </font>
    <font>
      <sz val="13"/>
      <name val=".VnTime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.Vn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 Light"/>
      <family val="1"/>
    </font>
    <font>
      <b/>
      <sz val="11"/>
      <color indexed="8"/>
      <name val="Calibri Light"/>
      <family val="1"/>
    </font>
    <font>
      <sz val="12"/>
      <color indexed="8"/>
      <name val="Calibri Light"/>
      <family val="1"/>
    </font>
    <font>
      <b/>
      <i/>
      <sz val="11"/>
      <color indexed="8"/>
      <name val="Calibri Light"/>
      <family val="1"/>
    </font>
    <font>
      <sz val="11"/>
      <color indexed="8"/>
      <name val="Times New Roman"/>
      <family val="1"/>
    </font>
    <font>
      <b/>
      <sz val="12"/>
      <color indexed="8"/>
      <name val="Calibri Light"/>
      <family val="1"/>
    </font>
    <font>
      <b/>
      <i/>
      <sz val="12"/>
      <color indexed="8"/>
      <name val="Calibri Light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libri Light"/>
      <family val="1"/>
    </font>
    <font>
      <b/>
      <sz val="11"/>
      <color theme="1"/>
      <name val="Calibri Light"/>
      <family val="1"/>
    </font>
    <font>
      <sz val="12"/>
      <color theme="1"/>
      <name val="Calibri Light"/>
      <family val="1"/>
    </font>
    <font>
      <b/>
      <i/>
      <sz val="11"/>
      <color theme="1"/>
      <name val="Calibri Light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Calibri Light"/>
      <family val="1"/>
    </font>
    <font>
      <b/>
      <i/>
      <sz val="12"/>
      <color theme="1"/>
      <name val="Calibri Light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56" fillId="0" borderId="0" xfId="0" applyFont="1" applyAlignment="1">
      <alignment vertical="center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vertical="center"/>
    </xf>
    <xf numFmtId="0" fontId="56" fillId="0" borderId="10" xfId="0" applyFont="1" applyBorder="1" applyAlignment="1" quotePrefix="1">
      <alignment vertical="center"/>
    </xf>
    <xf numFmtId="0" fontId="56" fillId="0" borderId="11" xfId="0" applyFont="1" applyBorder="1" applyAlignment="1">
      <alignment vertical="center"/>
    </xf>
    <xf numFmtId="0" fontId="56" fillId="0" borderId="11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57" fillId="0" borderId="12" xfId="0" applyFont="1" applyBorder="1" applyAlignment="1">
      <alignment horizontal="center" vertical="center"/>
    </xf>
    <xf numFmtId="0" fontId="57" fillId="0" borderId="12" xfId="0" applyFont="1" applyBorder="1" applyAlignment="1">
      <alignment vertical="center"/>
    </xf>
    <xf numFmtId="0" fontId="56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59" fillId="33" borderId="13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vertical="center"/>
    </xf>
    <xf numFmtId="0" fontId="58" fillId="0" borderId="0" xfId="0" applyFont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justify" wrapText="1"/>
    </xf>
    <xf numFmtId="0" fontId="2" fillId="0" borderId="12" xfId="0" applyFont="1" applyBorder="1" applyAlignment="1">
      <alignment horizontal="justify"/>
    </xf>
    <xf numFmtId="0" fontId="2" fillId="0" borderId="10" xfId="0" applyFont="1" applyBorder="1" applyAlignment="1">
      <alignment horizontal="justify"/>
    </xf>
    <xf numFmtId="0" fontId="3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justify"/>
    </xf>
    <xf numFmtId="0" fontId="5" fillId="0" borderId="10" xfId="0" applyFont="1" applyBorder="1" applyAlignment="1" applyProtection="1">
      <alignment horizontal="justify" vertical="center" wrapText="1"/>
      <protection/>
    </xf>
    <xf numFmtId="0" fontId="2" fillId="0" borderId="10" xfId="0" applyFont="1" applyBorder="1" applyAlignment="1" applyProtection="1">
      <alignment horizontal="justify" vertical="center" wrapText="1"/>
      <protection/>
    </xf>
    <xf numFmtId="0" fontId="2" fillId="0" borderId="14" xfId="0" applyFont="1" applyBorder="1" applyAlignment="1" applyProtection="1">
      <alignment horizontal="justify" vertical="center" wrapText="1"/>
      <protection/>
    </xf>
    <xf numFmtId="178" fontId="56" fillId="0" borderId="0" xfId="0" applyNumberFormat="1" applyFont="1" applyAlignment="1">
      <alignment vertical="center"/>
    </xf>
    <xf numFmtId="176" fontId="56" fillId="0" borderId="0" xfId="0" applyNumberFormat="1" applyFont="1" applyFill="1" applyAlignment="1">
      <alignment vertical="center"/>
    </xf>
    <xf numFmtId="2" fontId="8" fillId="34" borderId="10" xfId="0" applyNumberFormat="1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left" vertical="center" wrapText="1"/>
    </xf>
    <xf numFmtId="0" fontId="57" fillId="0" borderId="10" xfId="0" applyFont="1" applyBorder="1" applyAlignment="1">
      <alignment vertical="center"/>
    </xf>
    <xf numFmtId="190" fontId="8" fillId="34" borderId="10" xfId="0" applyNumberFormat="1" applyFont="1" applyFill="1" applyBorder="1" applyAlignment="1">
      <alignment/>
    </xf>
    <xf numFmtId="190" fontId="8" fillId="34" borderId="10" xfId="0" applyNumberFormat="1" applyFont="1" applyFill="1" applyBorder="1" applyAlignment="1">
      <alignment horizontal="center"/>
    </xf>
    <xf numFmtId="0" fontId="56" fillId="0" borderId="10" xfId="0" applyFont="1" applyBorder="1" applyAlignment="1">
      <alignment horizontal="center" vertical="center"/>
    </xf>
    <xf numFmtId="2" fontId="8" fillId="34" borderId="10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2" fontId="8" fillId="34" borderId="10" xfId="0" applyNumberFormat="1" applyFont="1" applyFill="1" applyBorder="1" applyAlignment="1">
      <alignment wrapText="1"/>
    </xf>
    <xf numFmtId="174" fontId="56" fillId="0" borderId="0" xfId="0" applyNumberFormat="1" applyFont="1" applyAlignment="1">
      <alignment vertical="center"/>
    </xf>
    <xf numFmtId="2" fontId="57" fillId="0" borderId="0" xfId="0" applyNumberFormat="1" applyFont="1" applyAlignment="1">
      <alignment vertical="center"/>
    </xf>
    <xf numFmtId="2" fontId="8" fillId="34" borderId="10" xfId="0" applyNumberFormat="1" applyFont="1" applyFill="1" applyBorder="1" applyAlignment="1">
      <alignment horizontal="center" vertical="center"/>
    </xf>
    <xf numFmtId="200" fontId="60" fillId="0" borderId="10" xfId="0" applyNumberFormat="1" applyFont="1" applyBorder="1" applyAlignment="1">
      <alignment horizontal="right" vertical="center"/>
    </xf>
    <xf numFmtId="200" fontId="61" fillId="0" borderId="12" xfId="0" applyNumberFormat="1" applyFont="1" applyBorder="1" applyAlignment="1">
      <alignment horizontal="right" vertical="center"/>
    </xf>
    <xf numFmtId="200" fontId="61" fillId="0" borderId="10" xfId="0" applyNumberFormat="1" applyFont="1" applyBorder="1" applyAlignment="1">
      <alignment horizontal="right" vertical="center"/>
    </xf>
    <xf numFmtId="200" fontId="60" fillId="0" borderId="10" xfId="0" applyNumberFormat="1" applyFont="1" applyBorder="1" applyAlignment="1" applyProtection="1">
      <alignment horizontal="right" vertical="center"/>
      <protection/>
    </xf>
    <xf numFmtId="200" fontId="61" fillId="0" borderId="14" xfId="0" applyNumberFormat="1" applyFont="1" applyBorder="1" applyAlignment="1">
      <alignment horizontal="right" vertical="center"/>
    </xf>
    <xf numFmtId="200" fontId="60" fillId="0" borderId="14" xfId="0" applyNumberFormat="1" applyFont="1" applyBorder="1" applyAlignment="1" applyProtection="1">
      <alignment horizontal="right" vertical="center"/>
      <protection/>
    </xf>
    <xf numFmtId="200" fontId="9" fillId="0" borderId="10" xfId="55" applyNumberFormat="1" applyFont="1" applyBorder="1" applyAlignment="1">
      <alignment horizontal="right"/>
      <protection/>
    </xf>
    <xf numFmtId="200" fontId="61" fillId="0" borderId="15" xfId="0" applyNumberFormat="1" applyFont="1" applyBorder="1" applyAlignment="1">
      <alignment horizontal="right" vertical="center"/>
    </xf>
    <xf numFmtId="200" fontId="11" fillId="0" borderId="10" xfId="0" applyNumberFormat="1" applyFont="1" applyBorder="1" applyAlignment="1">
      <alignment horizontal="right" vertical="center"/>
    </xf>
    <xf numFmtId="200" fontId="12" fillId="0" borderId="10" xfId="0" applyNumberFormat="1" applyFont="1" applyBorder="1" applyAlignment="1">
      <alignment horizontal="right" vertical="center"/>
    </xf>
    <xf numFmtId="200" fontId="12" fillId="0" borderId="11" xfId="0" applyNumberFormat="1" applyFont="1" applyBorder="1" applyAlignment="1">
      <alignment horizontal="right" vertical="center"/>
    </xf>
    <xf numFmtId="200" fontId="60" fillId="0" borderId="12" xfId="0" applyNumberFormat="1" applyFont="1" applyBorder="1" applyAlignment="1">
      <alignment horizontal="right" vertical="center"/>
    </xf>
    <xf numFmtId="200" fontId="62" fillId="0" borderId="10" xfId="0" applyNumberFormat="1" applyFont="1" applyBorder="1" applyAlignment="1" applyProtection="1">
      <alignment horizontal="right" vertical="center"/>
      <protection/>
    </xf>
    <xf numFmtId="0" fontId="56" fillId="0" borderId="14" xfId="0" applyFont="1" applyBorder="1" applyAlignment="1">
      <alignment vertical="center" wrapText="1"/>
    </xf>
    <xf numFmtId="202" fontId="57" fillId="0" borderId="0" xfId="0" applyNumberFormat="1" applyFont="1" applyAlignment="1">
      <alignment vertical="center"/>
    </xf>
    <xf numFmtId="203" fontId="56" fillId="0" borderId="0" xfId="0" applyNumberFormat="1" applyFont="1" applyAlignment="1">
      <alignment vertical="center"/>
    </xf>
    <xf numFmtId="200" fontId="56" fillId="0" borderId="0" xfId="0" applyNumberFormat="1" applyFont="1" applyAlignment="1">
      <alignment vertical="center"/>
    </xf>
    <xf numFmtId="200" fontId="61" fillId="0" borderId="12" xfId="0" applyNumberFormat="1" applyFont="1" applyFill="1" applyBorder="1" applyAlignment="1">
      <alignment horizontal="right" vertical="center"/>
    </xf>
    <xf numFmtId="200" fontId="11" fillId="0" borderId="10" xfId="0" applyNumberFormat="1" applyFont="1" applyFill="1" applyBorder="1" applyAlignment="1">
      <alignment horizontal="right" vertical="center"/>
    </xf>
    <xf numFmtId="200" fontId="60" fillId="0" borderId="12" xfId="0" applyNumberFormat="1" applyFont="1" applyFill="1" applyBorder="1" applyAlignment="1">
      <alignment horizontal="right" vertical="center"/>
    </xf>
    <xf numFmtId="200" fontId="60" fillId="0" borderId="12" xfId="0" applyNumberFormat="1" applyFont="1" applyBorder="1" applyAlignment="1">
      <alignment horizontal="right" vertical="center"/>
    </xf>
    <xf numFmtId="188" fontId="56" fillId="0" borderId="0" xfId="42" applyNumberFormat="1" applyFont="1" applyAlignment="1">
      <alignment vertical="center"/>
    </xf>
    <xf numFmtId="184" fontId="56" fillId="0" borderId="0" xfId="0" applyNumberFormat="1" applyFont="1" applyAlignment="1">
      <alignment vertical="center"/>
    </xf>
    <xf numFmtId="176" fontId="56" fillId="0" borderId="0" xfId="0" applyNumberFormat="1" applyFont="1" applyAlignment="1">
      <alignment vertical="center"/>
    </xf>
    <xf numFmtId="178" fontId="56" fillId="0" borderId="0" xfId="0" applyNumberFormat="1" applyFont="1" applyFill="1" applyAlignment="1">
      <alignment vertical="center"/>
    </xf>
    <xf numFmtId="186" fontId="57" fillId="0" borderId="0" xfId="0" applyNumberFormat="1" applyFont="1" applyAlignment="1">
      <alignment vertical="center"/>
    </xf>
    <xf numFmtId="174" fontId="57" fillId="0" borderId="0" xfId="0" applyNumberFormat="1" applyFont="1" applyAlignment="1">
      <alignment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vertical="center"/>
    </xf>
    <xf numFmtId="0" fontId="57" fillId="0" borderId="0" xfId="0" applyFont="1" applyFill="1" applyAlignment="1">
      <alignment vertical="center"/>
    </xf>
    <xf numFmtId="200" fontId="61" fillId="0" borderId="10" xfId="0" applyNumberFormat="1" applyFont="1" applyFill="1" applyBorder="1" applyAlignment="1">
      <alignment horizontal="right" vertical="center"/>
    </xf>
    <xf numFmtId="200" fontId="60" fillId="0" borderId="12" xfId="0" applyNumberFormat="1" applyFont="1" applyFill="1" applyBorder="1" applyAlignment="1">
      <alignment horizontal="right" vertical="center"/>
    </xf>
    <xf numFmtId="0" fontId="56" fillId="0" borderId="0" xfId="0" applyFont="1" applyFill="1" applyAlignment="1">
      <alignment vertical="center"/>
    </xf>
    <xf numFmtId="0" fontId="56" fillId="0" borderId="0" xfId="0" applyFont="1" applyFill="1" applyAlignment="1">
      <alignment horizontal="center" vertical="center"/>
    </xf>
    <xf numFmtId="200" fontId="60" fillId="0" borderId="10" xfId="0" applyNumberFormat="1" applyFont="1" applyFill="1" applyBorder="1" applyAlignment="1">
      <alignment horizontal="right" vertical="center"/>
    </xf>
    <xf numFmtId="0" fontId="56" fillId="0" borderId="0" xfId="0" applyFont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13" fillId="0" borderId="0" xfId="0" applyFont="1" applyBorder="1" applyAlignment="1" applyProtection="1">
      <alignment horizontal="left" vertical="top"/>
      <protection/>
    </xf>
    <xf numFmtId="0" fontId="57" fillId="0" borderId="0" xfId="0" applyFont="1" applyBorder="1" applyAlignment="1">
      <alignment vertical="center"/>
    </xf>
    <xf numFmtId="0" fontId="2" fillId="0" borderId="10" xfId="0" applyFont="1" applyBorder="1" applyAlignment="1" applyProtection="1">
      <alignment horizontal="center" vertical="center" wrapText="1"/>
      <protection/>
    </xf>
    <xf numFmtId="200" fontId="61" fillId="0" borderId="12" xfId="42" applyNumberFormat="1" applyFont="1" applyBorder="1" applyAlignment="1">
      <alignment horizontal="right" vertical="center"/>
    </xf>
    <xf numFmtId="200" fontId="9" fillId="0" borderId="10" xfId="55" applyNumberFormat="1" applyFont="1" applyFill="1" applyBorder="1" applyAlignment="1">
      <alignment horizontal="right"/>
      <protection/>
    </xf>
    <xf numFmtId="200" fontId="61" fillId="0" borderId="10" xfId="0" applyNumberFormat="1" applyFont="1" applyFill="1" applyBorder="1" applyAlignment="1">
      <alignment horizontal="right"/>
    </xf>
    <xf numFmtId="200" fontId="57" fillId="0" borderId="0" xfId="0" applyNumberFormat="1" applyFont="1" applyAlignment="1">
      <alignment vertical="center"/>
    </xf>
    <xf numFmtId="200" fontId="10" fillId="0" borderId="10" xfId="55" applyNumberFormat="1" applyFont="1" applyBorder="1" applyAlignment="1">
      <alignment horizontal="right"/>
      <protection/>
    </xf>
    <xf numFmtId="200" fontId="60" fillId="0" borderId="10" xfId="0" applyNumberFormat="1" applyFont="1" applyBorder="1" applyAlignment="1">
      <alignment horizontal="right" vertical="center"/>
    </xf>
    <xf numFmtId="200" fontId="60" fillId="0" borderId="10" xfId="42" applyNumberFormat="1" applyFont="1" applyBorder="1" applyAlignment="1">
      <alignment horizontal="right" vertical="center"/>
    </xf>
    <xf numFmtId="200" fontId="60" fillId="0" borderId="10" xfId="0" applyNumberFormat="1" applyFont="1" applyBorder="1" applyAlignment="1">
      <alignment horizontal="right"/>
    </xf>
    <xf numFmtId="200" fontId="57" fillId="0" borderId="0" xfId="0" applyNumberFormat="1" applyFont="1" applyFill="1" applyAlignment="1">
      <alignment vertical="center"/>
    </xf>
    <xf numFmtId="200" fontId="9" fillId="34" borderId="10" xfId="42" applyNumberFormat="1" applyFont="1" applyFill="1" applyBorder="1" applyAlignment="1">
      <alignment horizontal="right" vertical="center"/>
    </xf>
    <xf numFmtId="200" fontId="10" fillId="34" borderId="10" xfId="42" applyNumberFormat="1" applyFont="1" applyFill="1" applyBorder="1" applyAlignment="1">
      <alignment horizontal="right" vertical="center"/>
    </xf>
    <xf numFmtId="200" fontId="61" fillId="0" borderId="10" xfId="42" applyNumberFormat="1" applyFont="1" applyBorder="1" applyAlignment="1">
      <alignment horizontal="right" vertical="center"/>
    </xf>
    <xf numFmtId="200" fontId="60" fillId="0" borderId="15" xfId="0" applyNumberFormat="1" applyFont="1" applyBorder="1" applyAlignment="1">
      <alignment horizontal="right" vertical="center"/>
    </xf>
    <xf numFmtId="200" fontId="10" fillId="0" borderId="10" xfId="42" applyNumberFormat="1" applyFont="1" applyFill="1" applyBorder="1" applyAlignment="1" quotePrefix="1">
      <alignment horizontal="right"/>
    </xf>
    <xf numFmtId="200" fontId="12" fillId="0" borderId="10" xfId="0" applyNumberFormat="1" applyFont="1" applyBorder="1" applyAlignment="1" quotePrefix="1">
      <alignment horizontal="right" vertical="center"/>
    </xf>
    <xf numFmtId="200" fontId="12" fillId="0" borderId="11" xfId="0" applyNumberFormat="1" applyFont="1" applyBorder="1" applyAlignment="1" quotePrefix="1">
      <alignment horizontal="right" vertical="center"/>
    </xf>
    <xf numFmtId="0" fontId="63" fillId="0" borderId="13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5" fillId="0" borderId="0" xfId="0" applyFont="1" applyAlignment="1">
      <alignment horizontal="left" vertical="center"/>
    </xf>
    <xf numFmtId="0" fontId="65" fillId="0" borderId="0" xfId="0" applyFont="1" applyAlignment="1">
      <alignment horizontal="center" vertical="center"/>
    </xf>
    <xf numFmtId="15" fontId="65" fillId="0" borderId="0" xfId="0" applyNumberFormat="1" applyFont="1" applyAlignment="1" quotePrefix="1">
      <alignment horizontal="center" vertical="center"/>
    </xf>
    <xf numFmtId="15" fontId="65" fillId="0" borderId="0" xfId="0" applyNumberFormat="1" applyFont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15" fontId="66" fillId="0" borderId="0" xfId="0" applyNumberFormat="1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201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4"/>
  <sheetViews>
    <sheetView tabSelected="1" zoomScalePageLayoutView="0" workbookViewId="0" topLeftCell="A7">
      <pane xSplit="2" ySplit="2" topLeftCell="C141" activePane="bottomRight" state="frozen"/>
      <selection pane="topLeft" activeCell="A7" sqref="A7"/>
      <selection pane="topRight" activeCell="C7" sqref="C7"/>
      <selection pane="bottomLeft" activeCell="A9" sqref="A9"/>
      <selection pane="bottomRight" activeCell="G152" sqref="G152"/>
    </sheetView>
  </sheetViews>
  <sheetFormatPr defaultColWidth="9.00390625" defaultRowHeight="15"/>
  <cols>
    <col min="1" max="1" width="4.421875" style="1" customWidth="1"/>
    <col min="2" max="2" width="70.8515625" style="1" customWidth="1"/>
    <col min="3" max="3" width="9.8515625" style="12" bestFit="1" customWidth="1"/>
    <col min="4" max="4" width="7.28125" style="1" hidden="1" customWidth="1"/>
    <col min="5" max="5" width="13.28125" style="1" bestFit="1" customWidth="1"/>
    <col min="6" max="6" width="10.7109375" style="1" bestFit="1" customWidth="1"/>
    <col min="7" max="7" width="13.8515625" style="1" bestFit="1" customWidth="1"/>
    <col min="8" max="8" width="8.8515625" style="1" bestFit="1" customWidth="1"/>
    <col min="9" max="9" width="7.7109375" style="1" bestFit="1" customWidth="1"/>
    <col min="10" max="10" width="7.8515625" style="1" bestFit="1" customWidth="1"/>
    <col min="11" max="11" width="11.7109375" style="1" bestFit="1" customWidth="1"/>
    <col min="12" max="12" width="12.140625" style="1" bestFit="1" customWidth="1"/>
    <col min="13" max="16384" width="9.00390625" style="1" customWidth="1"/>
  </cols>
  <sheetData>
    <row r="1" spans="1:9" ht="15.75">
      <c r="A1" s="102" t="s">
        <v>81</v>
      </c>
      <c r="B1" s="102"/>
      <c r="C1" s="17"/>
      <c r="D1" s="13"/>
      <c r="E1" s="13"/>
      <c r="F1" s="13"/>
      <c r="G1" s="13"/>
      <c r="H1" s="13"/>
      <c r="I1" s="13"/>
    </row>
    <row r="2" spans="1:9" ht="15.75">
      <c r="A2" s="103" t="s">
        <v>0</v>
      </c>
      <c r="B2" s="103"/>
      <c r="C2" s="103"/>
      <c r="D2" s="103"/>
      <c r="E2" s="103"/>
      <c r="F2" s="103"/>
      <c r="G2" s="103"/>
      <c r="H2" s="103"/>
      <c r="I2" s="103"/>
    </row>
    <row r="3" spans="1:9" ht="15.75">
      <c r="A3" s="104" t="s">
        <v>236</v>
      </c>
      <c r="B3" s="105"/>
      <c r="C3" s="105"/>
      <c r="D3" s="105"/>
      <c r="E3" s="105"/>
      <c r="F3" s="105"/>
      <c r="G3" s="105"/>
      <c r="H3" s="105"/>
      <c r="I3" s="105"/>
    </row>
    <row r="4" spans="1:9" ht="15.75">
      <c r="A4" s="110" t="s">
        <v>237</v>
      </c>
      <c r="B4" s="110"/>
      <c r="C4" s="110"/>
      <c r="D4" s="110"/>
      <c r="E4" s="110"/>
      <c r="F4" s="110"/>
      <c r="G4" s="110"/>
      <c r="H4" s="110"/>
      <c r="I4" s="110"/>
    </row>
    <row r="6" spans="1:9" ht="15">
      <c r="A6" s="107" t="s">
        <v>1</v>
      </c>
      <c r="B6" s="106" t="s">
        <v>2</v>
      </c>
      <c r="C6" s="108" t="s">
        <v>3</v>
      </c>
      <c r="D6" s="108" t="s">
        <v>4</v>
      </c>
      <c r="E6" s="99" t="s">
        <v>5</v>
      </c>
      <c r="F6" s="106" t="s">
        <v>6</v>
      </c>
      <c r="G6" s="106"/>
      <c r="H6" s="106" t="s">
        <v>8</v>
      </c>
      <c r="I6" s="106"/>
    </row>
    <row r="7" spans="1:9" ht="42">
      <c r="A7" s="107"/>
      <c r="B7" s="106"/>
      <c r="C7" s="109"/>
      <c r="D7" s="109"/>
      <c r="E7" s="100" t="s">
        <v>238</v>
      </c>
      <c r="F7" s="100" t="s">
        <v>7</v>
      </c>
      <c r="G7" s="100" t="s">
        <v>239</v>
      </c>
      <c r="H7" s="101" t="s">
        <v>9</v>
      </c>
      <c r="I7" s="101" t="s">
        <v>10</v>
      </c>
    </row>
    <row r="8" spans="1:9" s="9" customFormat="1" ht="15">
      <c r="A8" s="14" t="s">
        <v>11</v>
      </c>
      <c r="B8" s="14" t="s">
        <v>12</v>
      </c>
      <c r="C8" s="14" t="s">
        <v>13</v>
      </c>
      <c r="D8" s="14" t="s">
        <v>14</v>
      </c>
      <c r="E8" s="14">
        <v>1</v>
      </c>
      <c r="F8" s="14">
        <v>2</v>
      </c>
      <c r="G8" s="14">
        <v>3</v>
      </c>
      <c r="H8" s="14" t="s">
        <v>15</v>
      </c>
      <c r="I8" s="14" t="s">
        <v>16</v>
      </c>
    </row>
    <row r="9" spans="1:9" s="9" customFormat="1" ht="15.75">
      <c r="A9" s="10" t="s">
        <v>17</v>
      </c>
      <c r="B9" s="11" t="s">
        <v>18</v>
      </c>
      <c r="C9" s="10" t="s">
        <v>19</v>
      </c>
      <c r="D9" s="11"/>
      <c r="E9" s="83">
        <f>299614236/1000</f>
        <v>299614.236</v>
      </c>
      <c r="F9" s="44"/>
      <c r="G9" s="83">
        <f>332345848/1000</f>
        <v>332345.848</v>
      </c>
      <c r="H9" s="44">
        <f>G9/E9*100</f>
        <v>110.92458503874296</v>
      </c>
      <c r="I9" s="44"/>
    </row>
    <row r="10" spans="1:9" s="9" customFormat="1" ht="15.75">
      <c r="A10" s="15">
        <v>1</v>
      </c>
      <c r="B10" s="16" t="s">
        <v>20</v>
      </c>
      <c r="C10" s="15" t="s">
        <v>19</v>
      </c>
      <c r="D10" s="8"/>
      <c r="E10" s="45"/>
      <c r="F10" s="45"/>
      <c r="G10" s="45"/>
      <c r="H10" s="44"/>
      <c r="I10" s="45"/>
    </row>
    <row r="11" spans="1:9" ht="15.75">
      <c r="A11" s="2"/>
      <c r="B11" s="3" t="s">
        <v>82</v>
      </c>
      <c r="C11" s="2" t="s">
        <v>24</v>
      </c>
      <c r="D11" s="3"/>
      <c r="E11" s="43"/>
      <c r="F11" s="43"/>
      <c r="G11" s="43"/>
      <c r="H11" s="44"/>
      <c r="I11" s="43"/>
    </row>
    <row r="12" spans="1:9" ht="15.75">
      <c r="A12" s="2"/>
      <c r="B12" s="4" t="s">
        <v>21</v>
      </c>
      <c r="C12" s="2" t="s">
        <v>24</v>
      </c>
      <c r="D12" s="3"/>
      <c r="E12" s="43"/>
      <c r="F12" s="43"/>
      <c r="G12" s="43"/>
      <c r="H12" s="44"/>
      <c r="I12" s="43"/>
    </row>
    <row r="13" spans="1:9" ht="15.75">
      <c r="A13" s="2"/>
      <c r="B13" s="4" t="s">
        <v>22</v>
      </c>
      <c r="C13" s="2" t="s">
        <v>24</v>
      </c>
      <c r="D13" s="3"/>
      <c r="E13" s="43"/>
      <c r="F13" s="43"/>
      <c r="G13" s="43"/>
      <c r="H13" s="44"/>
      <c r="I13" s="43"/>
    </row>
    <row r="14" spans="1:9" ht="15.75">
      <c r="A14" s="2"/>
      <c r="B14" s="3" t="s">
        <v>83</v>
      </c>
      <c r="C14" s="2" t="s">
        <v>24</v>
      </c>
      <c r="D14" s="3"/>
      <c r="E14" s="43"/>
      <c r="F14" s="43"/>
      <c r="G14" s="43"/>
      <c r="H14" s="44"/>
      <c r="I14" s="43"/>
    </row>
    <row r="15" spans="1:9" ht="15.75">
      <c r="A15" s="2"/>
      <c r="B15" s="3" t="s">
        <v>23</v>
      </c>
      <c r="C15" s="2" t="s">
        <v>24</v>
      </c>
      <c r="D15" s="3"/>
      <c r="E15" s="43"/>
      <c r="F15" s="43"/>
      <c r="G15" s="43"/>
      <c r="H15" s="44"/>
      <c r="I15" s="43"/>
    </row>
    <row r="16" spans="1:9" s="9" customFormat="1" ht="15.75">
      <c r="A16" s="15">
        <v>2</v>
      </c>
      <c r="B16" s="16" t="s">
        <v>25</v>
      </c>
      <c r="C16" s="15" t="s">
        <v>19</v>
      </c>
      <c r="D16" s="8"/>
      <c r="E16" s="45">
        <f>SUM(E17:E19)</f>
        <v>299614.236</v>
      </c>
      <c r="F16" s="45"/>
      <c r="G16" s="45">
        <f>SUM(G17:G19)</f>
        <v>332345.848</v>
      </c>
      <c r="H16" s="44">
        <f>G16/E16*100</f>
        <v>110.92458503874296</v>
      </c>
      <c r="I16" s="45"/>
    </row>
    <row r="17" spans="1:10" ht="15.75">
      <c r="A17" s="2"/>
      <c r="B17" s="3" t="s">
        <v>26</v>
      </c>
      <c r="C17" s="2" t="s">
        <v>24</v>
      </c>
      <c r="D17" s="3"/>
      <c r="E17" s="43">
        <f>996512/1000</f>
        <v>996.512</v>
      </c>
      <c r="F17" s="43"/>
      <c r="G17" s="43">
        <f>1367339/1000</f>
        <v>1367.339</v>
      </c>
      <c r="H17" s="63">
        <f>G17/E17*100</f>
        <v>137.2124971901994</v>
      </c>
      <c r="I17" s="43"/>
      <c r="J17" s="9"/>
    </row>
    <row r="18" spans="1:10" ht="15.75">
      <c r="A18" s="2"/>
      <c r="B18" s="3" t="s">
        <v>27</v>
      </c>
      <c r="C18" s="2" t="s">
        <v>24</v>
      </c>
      <c r="D18" s="3"/>
      <c r="E18" s="43">
        <f>294425611/1000</f>
        <v>294425.611</v>
      </c>
      <c r="F18" s="43"/>
      <c r="G18" s="43">
        <f>326231520/1000</f>
        <v>326231.52</v>
      </c>
      <c r="H18" s="63">
        <f>G18/E18*100</f>
        <v>110.80269779927536</v>
      </c>
      <c r="I18" s="43"/>
      <c r="J18" s="9"/>
    </row>
    <row r="19" spans="1:13" ht="30">
      <c r="A19" s="18"/>
      <c r="B19" s="56" t="s">
        <v>28</v>
      </c>
      <c r="C19" s="2" t="s">
        <v>24</v>
      </c>
      <c r="D19" s="3"/>
      <c r="E19" s="43">
        <f>4192113/1000</f>
        <v>4192.113</v>
      </c>
      <c r="F19" s="43"/>
      <c r="G19" s="43">
        <f>4746989/1000</f>
        <v>4746.989</v>
      </c>
      <c r="H19" s="63">
        <f>G19/E19*100</f>
        <v>113.23618900540131</v>
      </c>
      <c r="I19" s="43"/>
      <c r="J19" s="9"/>
      <c r="K19" s="78"/>
      <c r="L19" s="78"/>
      <c r="M19" s="78"/>
    </row>
    <row r="20" spans="1:13" s="72" customFormat="1" ht="15.75">
      <c r="A20" s="70" t="s">
        <v>29</v>
      </c>
      <c r="B20" s="71" t="s">
        <v>30</v>
      </c>
      <c r="C20" s="70" t="s">
        <v>31</v>
      </c>
      <c r="D20" s="71"/>
      <c r="E20" s="73"/>
      <c r="F20" s="73"/>
      <c r="G20" s="73"/>
      <c r="H20" s="77"/>
      <c r="I20" s="73"/>
      <c r="K20" s="79"/>
      <c r="L20" s="79"/>
      <c r="M20" s="79"/>
    </row>
    <row r="21" spans="1:13" s="9" customFormat="1" ht="18">
      <c r="A21" s="2">
        <v>1</v>
      </c>
      <c r="B21" s="21" t="s">
        <v>126</v>
      </c>
      <c r="C21" s="2" t="s">
        <v>188</v>
      </c>
      <c r="D21" s="8"/>
      <c r="E21" s="46">
        <v>3563254.18151356</v>
      </c>
      <c r="F21" s="45"/>
      <c r="G21" s="46">
        <v>5829994.46873609</v>
      </c>
      <c r="H21" s="54">
        <v>163.61433037762376</v>
      </c>
      <c r="I21" s="45"/>
      <c r="K21" s="80"/>
      <c r="L21" s="81"/>
      <c r="M21" s="81"/>
    </row>
    <row r="22" spans="1:13" s="9" customFormat="1" ht="18">
      <c r="A22" s="2">
        <f>A21+1</f>
        <v>2</v>
      </c>
      <c r="B22" s="22" t="s">
        <v>87</v>
      </c>
      <c r="C22" s="2" t="s">
        <v>188</v>
      </c>
      <c r="D22" s="8"/>
      <c r="E22" s="46">
        <v>4184412.73468176</v>
      </c>
      <c r="F22" s="45"/>
      <c r="G22" s="46">
        <v>2997175.36070204</v>
      </c>
      <c r="H22" s="54">
        <v>71.62714461363923</v>
      </c>
      <c r="I22" s="45"/>
      <c r="K22" s="80"/>
      <c r="L22" s="81"/>
      <c r="M22" s="81"/>
    </row>
    <row r="23" spans="1:13" s="9" customFormat="1" ht="15.75">
      <c r="A23" s="2">
        <f aca="true" t="shared" si="0" ref="A23:A79">A22+1</f>
        <v>3</v>
      </c>
      <c r="B23" s="23" t="s">
        <v>88</v>
      </c>
      <c r="C23" s="2" t="s">
        <v>180</v>
      </c>
      <c r="D23" s="8"/>
      <c r="E23" s="46">
        <v>54610</v>
      </c>
      <c r="F23" s="45"/>
      <c r="G23" s="46">
        <v>47655.88</v>
      </c>
      <c r="H23" s="54">
        <v>87.26584874565097</v>
      </c>
      <c r="I23" s="45"/>
      <c r="K23" s="80"/>
      <c r="L23" s="81"/>
      <c r="M23" s="81"/>
    </row>
    <row r="24" spans="1:13" s="9" customFormat="1" ht="15.75">
      <c r="A24" s="2">
        <f t="shared" si="0"/>
        <v>4</v>
      </c>
      <c r="B24" s="23" t="s">
        <v>89</v>
      </c>
      <c r="C24" s="2" t="s">
        <v>180</v>
      </c>
      <c r="D24" s="8"/>
      <c r="E24" s="46">
        <v>14476.7358940145</v>
      </c>
      <c r="F24" s="45"/>
      <c r="G24" s="46">
        <v>23421.1323173907</v>
      </c>
      <c r="H24" s="54">
        <v>161.7846211249479</v>
      </c>
      <c r="I24" s="45"/>
      <c r="K24" s="80"/>
      <c r="L24" s="81"/>
      <c r="M24" s="81"/>
    </row>
    <row r="25" spans="1:13" s="9" customFormat="1" ht="15.75">
      <c r="A25" s="2">
        <f t="shared" si="0"/>
        <v>5</v>
      </c>
      <c r="B25" s="23" t="s">
        <v>127</v>
      </c>
      <c r="C25" s="2" t="s">
        <v>180</v>
      </c>
      <c r="D25" s="8"/>
      <c r="E25" s="46">
        <v>158024</v>
      </c>
      <c r="F25" s="45"/>
      <c r="G25" s="46">
        <v>156783.7</v>
      </c>
      <c r="H25" s="54">
        <v>99.21511922239661</v>
      </c>
      <c r="I25" s="45"/>
      <c r="K25" s="80"/>
      <c r="L25" s="81"/>
      <c r="M25" s="81"/>
    </row>
    <row r="26" spans="1:13" s="9" customFormat="1" ht="15.75">
      <c r="A26" s="2">
        <f t="shared" si="0"/>
        <v>6</v>
      </c>
      <c r="B26" s="23" t="s">
        <v>90</v>
      </c>
      <c r="C26" s="2" t="s">
        <v>180</v>
      </c>
      <c r="D26" s="8"/>
      <c r="E26" s="46">
        <v>1318547</v>
      </c>
      <c r="F26" s="45"/>
      <c r="G26" s="46">
        <v>1219131</v>
      </c>
      <c r="H26" s="54">
        <v>92.46018534037846</v>
      </c>
      <c r="I26" s="45"/>
      <c r="K26" s="80"/>
      <c r="L26" s="81"/>
      <c r="M26" s="81"/>
    </row>
    <row r="27" spans="1:13" s="9" customFormat="1" ht="15.75">
      <c r="A27" s="2">
        <f t="shared" si="0"/>
        <v>7</v>
      </c>
      <c r="B27" s="22" t="s">
        <v>91</v>
      </c>
      <c r="C27" s="2" t="s">
        <v>180</v>
      </c>
      <c r="D27" s="8"/>
      <c r="E27" s="46">
        <v>975788</v>
      </c>
      <c r="F27" s="45"/>
      <c r="G27" s="46">
        <v>995361</v>
      </c>
      <c r="H27" s="54">
        <v>102.00586602827664</v>
      </c>
      <c r="I27" s="45"/>
      <c r="K27" s="80"/>
      <c r="L27" s="81"/>
      <c r="M27" s="81"/>
    </row>
    <row r="28" spans="1:13" s="9" customFormat="1" ht="15.75">
      <c r="A28" s="2">
        <f t="shared" si="0"/>
        <v>8</v>
      </c>
      <c r="B28" s="23" t="s">
        <v>92</v>
      </c>
      <c r="C28" s="2" t="s">
        <v>180</v>
      </c>
      <c r="D28" s="8"/>
      <c r="E28" s="46">
        <v>330387.96</v>
      </c>
      <c r="F28" s="45"/>
      <c r="G28" s="46">
        <v>340506</v>
      </c>
      <c r="H28" s="54">
        <v>103.06247237338792</v>
      </c>
      <c r="I28" s="45"/>
      <c r="K28" s="80"/>
      <c r="L28" s="81"/>
      <c r="M28" s="81"/>
    </row>
    <row r="29" spans="1:13" s="9" customFormat="1" ht="15.75">
      <c r="A29" s="2">
        <f t="shared" si="0"/>
        <v>9</v>
      </c>
      <c r="B29" s="23" t="s">
        <v>93</v>
      </c>
      <c r="C29" s="2" t="s">
        <v>180</v>
      </c>
      <c r="D29" s="8"/>
      <c r="E29" s="46">
        <v>16780.000731988</v>
      </c>
      <c r="F29" s="45"/>
      <c r="G29" s="46">
        <v>15946.2881323347</v>
      </c>
      <c r="H29" s="54">
        <v>95.03151034991329</v>
      </c>
      <c r="I29" s="45"/>
      <c r="K29" s="80"/>
      <c r="L29" s="81"/>
      <c r="M29" s="81"/>
    </row>
    <row r="30" spans="1:13" s="9" customFormat="1" ht="15.75">
      <c r="A30" s="2">
        <f t="shared" si="0"/>
        <v>10</v>
      </c>
      <c r="B30" s="23" t="s">
        <v>94</v>
      </c>
      <c r="C30" s="2" t="s">
        <v>180</v>
      </c>
      <c r="D30" s="8"/>
      <c r="E30" s="46">
        <v>72042</v>
      </c>
      <c r="F30" s="45"/>
      <c r="G30" s="46">
        <v>64713</v>
      </c>
      <c r="H30" s="54">
        <v>89.82676771883068</v>
      </c>
      <c r="I30" s="45"/>
      <c r="K30" s="80"/>
      <c r="L30" s="81"/>
      <c r="M30" s="81"/>
    </row>
    <row r="31" spans="1:13" s="9" customFormat="1" ht="15.75">
      <c r="A31" s="2">
        <f t="shared" si="0"/>
        <v>11</v>
      </c>
      <c r="B31" s="23" t="s">
        <v>95</v>
      </c>
      <c r="C31" s="2" t="s">
        <v>180</v>
      </c>
      <c r="D31" s="8"/>
      <c r="E31" s="46">
        <v>215374</v>
      </c>
      <c r="F31" s="45"/>
      <c r="G31" s="46">
        <v>218484</v>
      </c>
      <c r="H31" s="54">
        <v>101.44399973998719</v>
      </c>
      <c r="I31" s="45"/>
      <c r="K31" s="80"/>
      <c r="L31" s="81"/>
      <c r="M31" s="81"/>
    </row>
    <row r="32" spans="1:13" s="9" customFormat="1" ht="18">
      <c r="A32" s="2">
        <f t="shared" si="0"/>
        <v>12</v>
      </c>
      <c r="B32" s="23" t="s">
        <v>128</v>
      </c>
      <c r="C32" s="2" t="s">
        <v>189</v>
      </c>
      <c r="D32" s="8"/>
      <c r="E32" s="46">
        <v>49046</v>
      </c>
      <c r="F32" s="45"/>
      <c r="G32" s="46">
        <v>54870</v>
      </c>
      <c r="H32" s="54">
        <v>111.87456673327081</v>
      </c>
      <c r="I32" s="45"/>
      <c r="K32" s="80"/>
      <c r="L32" s="81"/>
      <c r="M32" s="81"/>
    </row>
    <row r="33" spans="1:13" s="9" customFormat="1" ht="18">
      <c r="A33" s="2">
        <f t="shared" si="0"/>
        <v>13</v>
      </c>
      <c r="B33" s="23" t="s">
        <v>129</v>
      </c>
      <c r="C33" s="2" t="s">
        <v>189</v>
      </c>
      <c r="D33" s="8"/>
      <c r="E33" s="46">
        <v>224.2</v>
      </c>
      <c r="F33" s="45"/>
      <c r="G33" s="46">
        <v>238.3</v>
      </c>
      <c r="H33" s="54">
        <v>106.28902765388047</v>
      </c>
      <c r="I33" s="45"/>
      <c r="K33" s="80"/>
      <c r="L33" s="81"/>
      <c r="M33" s="81"/>
    </row>
    <row r="34" spans="1:13" s="9" customFormat="1" ht="18">
      <c r="A34" s="2">
        <f t="shared" si="0"/>
        <v>14</v>
      </c>
      <c r="B34" s="23" t="s">
        <v>130</v>
      </c>
      <c r="C34" s="2" t="s">
        <v>189</v>
      </c>
      <c r="D34" s="8"/>
      <c r="E34" s="46">
        <v>183141</v>
      </c>
      <c r="F34" s="45"/>
      <c r="G34" s="46">
        <v>185945</v>
      </c>
      <c r="H34" s="54">
        <v>101.53106076738688</v>
      </c>
      <c r="I34" s="45"/>
      <c r="K34" s="80"/>
      <c r="L34" s="81"/>
      <c r="M34" s="81"/>
    </row>
    <row r="35" spans="1:13" s="9" customFormat="1" ht="15.75">
      <c r="A35" s="2">
        <f t="shared" si="0"/>
        <v>15</v>
      </c>
      <c r="B35" s="23" t="s">
        <v>131</v>
      </c>
      <c r="C35" s="2" t="s">
        <v>180</v>
      </c>
      <c r="D35" s="8"/>
      <c r="E35" s="46">
        <v>1032.04</v>
      </c>
      <c r="F35" s="45"/>
      <c r="G35" s="46">
        <v>1371.8</v>
      </c>
      <c r="H35" s="54">
        <v>132.9212046044727</v>
      </c>
      <c r="I35" s="45"/>
      <c r="K35" s="80"/>
      <c r="L35" s="81"/>
      <c r="M35" s="81"/>
    </row>
    <row r="36" spans="1:13" s="9" customFormat="1" ht="28.5">
      <c r="A36" s="2">
        <f t="shared" si="0"/>
        <v>16</v>
      </c>
      <c r="B36" s="23" t="s">
        <v>132</v>
      </c>
      <c r="C36" s="2" t="s">
        <v>189</v>
      </c>
      <c r="D36" s="8"/>
      <c r="E36" s="46">
        <v>9416</v>
      </c>
      <c r="F36" s="45"/>
      <c r="G36" s="46">
        <v>10740</v>
      </c>
      <c r="H36" s="54">
        <v>114.06117247238743</v>
      </c>
      <c r="I36" s="45"/>
      <c r="K36" s="80"/>
      <c r="L36" s="81"/>
      <c r="M36" s="81"/>
    </row>
    <row r="37" spans="1:13" s="9" customFormat="1" ht="28.5">
      <c r="A37" s="2">
        <f t="shared" si="0"/>
        <v>17</v>
      </c>
      <c r="B37" s="23" t="s">
        <v>133</v>
      </c>
      <c r="C37" s="2" t="s">
        <v>182</v>
      </c>
      <c r="D37" s="8"/>
      <c r="E37" s="46">
        <v>0.400879828433712</v>
      </c>
      <c r="F37" s="45"/>
      <c r="G37" s="46">
        <v>1.81937768289146</v>
      </c>
      <c r="H37" s="54">
        <v>453.8461538461533</v>
      </c>
      <c r="I37" s="45"/>
      <c r="K37" s="80"/>
      <c r="L37" s="81"/>
      <c r="M37" s="81"/>
    </row>
    <row r="38" spans="1:13" s="9" customFormat="1" ht="15.75">
      <c r="A38" s="2">
        <f t="shared" si="0"/>
        <v>18</v>
      </c>
      <c r="B38" s="23" t="s">
        <v>134</v>
      </c>
      <c r="C38" s="2" t="s">
        <v>182</v>
      </c>
      <c r="D38" s="8"/>
      <c r="E38" s="46">
        <v>298.606242857417</v>
      </c>
      <c r="F38" s="45"/>
      <c r="G38" s="46">
        <v>391.472832478559</v>
      </c>
      <c r="H38" s="54">
        <v>131.100016105653</v>
      </c>
      <c r="I38" s="45"/>
      <c r="K38" s="80"/>
      <c r="L38" s="81"/>
      <c r="M38" s="81"/>
    </row>
    <row r="39" spans="1:13" s="9" customFormat="1" ht="28.5">
      <c r="A39" s="2">
        <f t="shared" si="0"/>
        <v>19</v>
      </c>
      <c r="B39" s="23" t="s">
        <v>135</v>
      </c>
      <c r="C39" s="2" t="s">
        <v>182</v>
      </c>
      <c r="D39" s="8"/>
      <c r="E39" s="46">
        <v>8645.90368293285</v>
      </c>
      <c r="F39" s="45"/>
      <c r="G39" s="46">
        <v>9915.06229939493</v>
      </c>
      <c r="H39" s="54">
        <v>114.6793055186055</v>
      </c>
      <c r="I39" s="45"/>
      <c r="K39" s="80"/>
      <c r="L39" s="81"/>
      <c r="M39" s="81"/>
    </row>
    <row r="40" spans="1:13" s="9" customFormat="1" ht="15.75">
      <c r="A40" s="2">
        <f t="shared" si="0"/>
        <v>20</v>
      </c>
      <c r="B40" s="24" t="s">
        <v>136</v>
      </c>
      <c r="C40" s="2" t="s">
        <v>182</v>
      </c>
      <c r="D40" s="8"/>
      <c r="E40" s="46">
        <v>1206.84268966496</v>
      </c>
      <c r="F40" s="45"/>
      <c r="G40" s="46">
        <v>1985.87657430841</v>
      </c>
      <c r="H40" s="54">
        <v>164.55140270682028</v>
      </c>
      <c r="I40" s="45"/>
      <c r="K40" s="80"/>
      <c r="L40" s="81"/>
      <c r="M40" s="81"/>
    </row>
    <row r="41" spans="1:13" s="9" customFormat="1" ht="28.5">
      <c r="A41" s="2">
        <f t="shared" si="0"/>
        <v>21</v>
      </c>
      <c r="B41" s="19" t="s">
        <v>137</v>
      </c>
      <c r="C41" s="2" t="s">
        <v>182</v>
      </c>
      <c r="D41" s="8"/>
      <c r="E41" s="46">
        <v>3606.64977921732</v>
      </c>
      <c r="F41" s="45"/>
      <c r="G41" s="46">
        <v>5435.5443459018</v>
      </c>
      <c r="H41" s="54">
        <v>150.70895924586748</v>
      </c>
      <c r="I41" s="45"/>
      <c r="K41" s="80"/>
      <c r="L41" s="81"/>
      <c r="M41" s="81"/>
    </row>
    <row r="42" spans="1:13" s="9" customFormat="1" ht="28.5">
      <c r="A42" s="2">
        <f t="shared" si="0"/>
        <v>22</v>
      </c>
      <c r="B42" s="19" t="s">
        <v>138</v>
      </c>
      <c r="C42" s="2" t="s">
        <v>182</v>
      </c>
      <c r="D42" s="8"/>
      <c r="E42" s="46">
        <v>10041.6277152661</v>
      </c>
      <c r="F42" s="45"/>
      <c r="G42" s="46">
        <v>9362.32636957502</v>
      </c>
      <c r="H42" s="54">
        <v>93.23514708020542</v>
      </c>
      <c r="I42" s="45"/>
      <c r="K42" s="80"/>
      <c r="L42" s="81"/>
      <c r="M42" s="81"/>
    </row>
    <row r="43" spans="1:13" s="9" customFormat="1" ht="15.75">
      <c r="A43" s="2">
        <f t="shared" si="0"/>
        <v>23</v>
      </c>
      <c r="B43" s="20" t="s">
        <v>139</v>
      </c>
      <c r="C43" s="2" t="s">
        <v>182</v>
      </c>
      <c r="D43" s="8"/>
      <c r="E43" s="46">
        <v>8196</v>
      </c>
      <c r="F43" s="45"/>
      <c r="G43" s="46">
        <v>8820</v>
      </c>
      <c r="H43" s="54">
        <v>107.6134699853587</v>
      </c>
      <c r="I43" s="45"/>
      <c r="K43" s="80"/>
      <c r="L43" s="81"/>
      <c r="M43" s="81"/>
    </row>
    <row r="44" spans="1:13" s="9" customFormat="1" ht="15.75">
      <c r="A44" s="2">
        <f t="shared" si="0"/>
        <v>24</v>
      </c>
      <c r="B44" s="25" t="s">
        <v>140</v>
      </c>
      <c r="C44" s="2" t="s">
        <v>182</v>
      </c>
      <c r="D44" s="8"/>
      <c r="E44" s="46">
        <v>13033</v>
      </c>
      <c r="F44" s="45"/>
      <c r="G44" s="46">
        <v>14472</v>
      </c>
      <c r="H44" s="54">
        <v>111.04120309982352</v>
      </c>
      <c r="I44" s="45"/>
      <c r="K44" s="80"/>
      <c r="L44" s="81"/>
      <c r="M44" s="81"/>
    </row>
    <row r="45" spans="1:13" s="9" customFormat="1" ht="15.75">
      <c r="A45" s="2">
        <f t="shared" si="0"/>
        <v>25</v>
      </c>
      <c r="B45" s="26" t="s">
        <v>96</v>
      </c>
      <c r="C45" s="2" t="s">
        <v>182</v>
      </c>
      <c r="D45" s="8"/>
      <c r="E45" s="46">
        <v>7564.6</v>
      </c>
      <c r="F45" s="45"/>
      <c r="G45" s="46">
        <v>8878.7</v>
      </c>
      <c r="H45" s="54">
        <v>117.37170504719352</v>
      </c>
      <c r="I45" s="45"/>
      <c r="K45" s="80"/>
      <c r="L45" s="81"/>
      <c r="M45" s="81"/>
    </row>
    <row r="46" spans="1:13" s="9" customFormat="1" ht="15.75">
      <c r="A46" s="2">
        <f t="shared" si="0"/>
        <v>26</v>
      </c>
      <c r="B46" s="25" t="s">
        <v>141</v>
      </c>
      <c r="C46" s="2" t="s">
        <v>182</v>
      </c>
      <c r="D46" s="8"/>
      <c r="E46" s="46">
        <v>33011</v>
      </c>
      <c r="F46" s="45"/>
      <c r="G46" s="46">
        <v>33976</v>
      </c>
      <c r="H46" s="54">
        <v>102.92326800157522</v>
      </c>
      <c r="I46" s="45"/>
      <c r="K46" s="80"/>
      <c r="L46" s="81"/>
      <c r="M46" s="81"/>
    </row>
    <row r="47" spans="1:13" s="9" customFormat="1" ht="15.75">
      <c r="A47" s="2">
        <f t="shared" si="0"/>
        <v>27</v>
      </c>
      <c r="B47" s="26" t="s">
        <v>142</v>
      </c>
      <c r="C47" s="2" t="s">
        <v>182</v>
      </c>
      <c r="D47" s="8"/>
      <c r="E47" s="46">
        <v>571.7</v>
      </c>
      <c r="F47" s="45"/>
      <c r="G47" s="46">
        <v>899</v>
      </c>
      <c r="H47" s="54">
        <v>157.25030610460033</v>
      </c>
      <c r="I47" s="45"/>
      <c r="K47" s="80"/>
      <c r="L47" s="81"/>
      <c r="M47" s="81"/>
    </row>
    <row r="48" spans="1:13" s="9" customFormat="1" ht="15.75">
      <c r="A48" s="2">
        <f t="shared" si="0"/>
        <v>28</v>
      </c>
      <c r="B48" s="26" t="s">
        <v>97</v>
      </c>
      <c r="C48" s="2" t="s">
        <v>182</v>
      </c>
      <c r="D48" s="8"/>
      <c r="E48" s="46">
        <v>318.16</v>
      </c>
      <c r="F48" s="45"/>
      <c r="G48" s="46">
        <v>554.8</v>
      </c>
      <c r="H48" s="54">
        <v>174.37767161176762</v>
      </c>
      <c r="I48" s="45"/>
      <c r="K48" s="80"/>
      <c r="L48" s="81"/>
      <c r="M48" s="81"/>
    </row>
    <row r="49" spans="1:13" s="9" customFormat="1" ht="15.75">
      <c r="A49" s="2">
        <f t="shared" si="0"/>
        <v>29</v>
      </c>
      <c r="B49" s="26" t="s">
        <v>143</v>
      </c>
      <c r="C49" s="2" t="s">
        <v>182</v>
      </c>
      <c r="D49" s="8"/>
      <c r="E49" s="46">
        <v>17444.97</v>
      </c>
      <c r="F49" s="45"/>
      <c r="G49" s="46">
        <v>21925</v>
      </c>
      <c r="H49" s="54">
        <v>125.68092693767888</v>
      </c>
      <c r="I49" s="45"/>
      <c r="K49" s="80"/>
      <c r="L49" s="81"/>
      <c r="M49" s="81"/>
    </row>
    <row r="50" spans="1:13" s="9" customFormat="1" ht="15.75">
      <c r="A50" s="2">
        <f t="shared" si="0"/>
        <v>30</v>
      </c>
      <c r="B50" s="26" t="s">
        <v>144</v>
      </c>
      <c r="C50" s="2" t="s">
        <v>183</v>
      </c>
      <c r="D50" s="8"/>
      <c r="E50" s="46">
        <v>30912.2</v>
      </c>
      <c r="F50" s="45"/>
      <c r="G50" s="46">
        <v>45808.15</v>
      </c>
      <c r="H50" s="54">
        <v>148.18793227269492</v>
      </c>
      <c r="I50" s="45"/>
      <c r="K50" s="80"/>
      <c r="L50" s="81"/>
      <c r="M50" s="81"/>
    </row>
    <row r="51" spans="1:13" s="9" customFormat="1" ht="15.75">
      <c r="A51" s="2">
        <f t="shared" si="0"/>
        <v>31</v>
      </c>
      <c r="B51" s="26" t="s">
        <v>145</v>
      </c>
      <c r="C51" s="2" t="s">
        <v>183</v>
      </c>
      <c r="D51" s="8"/>
      <c r="E51" s="46">
        <v>13663.77</v>
      </c>
      <c r="F51" s="45"/>
      <c r="G51" s="46">
        <v>16286.62</v>
      </c>
      <c r="H51" s="54">
        <v>119.19565390810882</v>
      </c>
      <c r="I51" s="45"/>
      <c r="K51" s="80"/>
      <c r="L51" s="81"/>
      <c r="M51" s="81"/>
    </row>
    <row r="52" spans="1:13" s="9" customFormat="1" ht="15.75">
      <c r="A52" s="2">
        <f t="shared" si="0"/>
        <v>32</v>
      </c>
      <c r="B52" s="26" t="s">
        <v>146</v>
      </c>
      <c r="C52" s="2" t="s">
        <v>183</v>
      </c>
      <c r="D52" s="8"/>
      <c r="E52" s="46">
        <v>11166</v>
      </c>
      <c r="F52" s="45"/>
      <c r="G52" s="46">
        <v>12719</v>
      </c>
      <c r="H52" s="54">
        <v>113.90829303241985</v>
      </c>
      <c r="I52" s="45"/>
      <c r="K52" s="80"/>
      <c r="L52" s="81"/>
      <c r="M52" s="81"/>
    </row>
    <row r="53" spans="1:13" s="9" customFormat="1" ht="15.75">
      <c r="A53" s="2">
        <f>A52+1</f>
        <v>33</v>
      </c>
      <c r="B53" s="26" t="s">
        <v>147</v>
      </c>
      <c r="C53" s="2" t="s">
        <v>180</v>
      </c>
      <c r="D53" s="8"/>
      <c r="E53" s="46">
        <v>14195</v>
      </c>
      <c r="F53" s="45"/>
      <c r="G53" s="46">
        <v>7412</v>
      </c>
      <c r="H53" s="54">
        <v>52.215568862275454</v>
      </c>
      <c r="I53" s="45"/>
      <c r="K53" s="80"/>
      <c r="L53" s="81"/>
      <c r="M53" s="81"/>
    </row>
    <row r="54" spans="1:13" s="9" customFormat="1" ht="15.75">
      <c r="A54" s="2">
        <f t="shared" si="0"/>
        <v>34</v>
      </c>
      <c r="B54" s="26" t="s">
        <v>148</v>
      </c>
      <c r="C54" s="2" t="s">
        <v>184</v>
      </c>
      <c r="D54" s="8"/>
      <c r="E54" s="46">
        <v>84581</v>
      </c>
      <c r="F54" s="45"/>
      <c r="G54" s="46">
        <v>66637</v>
      </c>
      <c r="H54" s="54">
        <v>78.78483347323866</v>
      </c>
      <c r="I54" s="45"/>
      <c r="K54" s="80"/>
      <c r="L54" s="81"/>
      <c r="M54" s="81"/>
    </row>
    <row r="55" spans="1:13" s="9" customFormat="1" ht="28.5">
      <c r="A55" s="2">
        <f t="shared" si="0"/>
        <v>35</v>
      </c>
      <c r="B55" s="26" t="s">
        <v>98</v>
      </c>
      <c r="C55" s="2" t="s">
        <v>180</v>
      </c>
      <c r="D55" s="8"/>
      <c r="E55" s="46">
        <v>149242</v>
      </c>
      <c r="F55" s="45"/>
      <c r="G55" s="46">
        <v>174729</v>
      </c>
      <c r="H55" s="54">
        <v>117.07763230189894</v>
      </c>
      <c r="I55" s="45"/>
      <c r="K55" s="80"/>
      <c r="L55" s="81"/>
      <c r="M55" s="81"/>
    </row>
    <row r="56" spans="1:13" s="9" customFormat="1" ht="15.75">
      <c r="A56" s="2">
        <f t="shared" si="0"/>
        <v>36</v>
      </c>
      <c r="B56" s="26" t="s">
        <v>99</v>
      </c>
      <c r="C56" s="2" t="s">
        <v>180</v>
      </c>
      <c r="D56" s="8"/>
      <c r="E56" s="46">
        <v>1540.04164681668</v>
      </c>
      <c r="F56" s="45"/>
      <c r="G56" s="46">
        <v>1886.08731834561</v>
      </c>
      <c r="H56" s="54">
        <v>122.46989048927466</v>
      </c>
      <c r="I56" s="45"/>
      <c r="K56" s="80"/>
      <c r="L56" s="81"/>
      <c r="M56" s="81"/>
    </row>
    <row r="57" spans="1:13" s="9" customFormat="1" ht="28.5">
      <c r="A57" s="2">
        <f t="shared" si="0"/>
        <v>37</v>
      </c>
      <c r="B57" s="26" t="s">
        <v>149</v>
      </c>
      <c r="C57" s="2" t="s">
        <v>180</v>
      </c>
      <c r="D57" s="8"/>
      <c r="E57" s="46">
        <v>9218.5</v>
      </c>
      <c r="F57" s="45"/>
      <c r="G57" s="46">
        <v>8649.22</v>
      </c>
      <c r="H57" s="54">
        <v>93.82459185333839</v>
      </c>
      <c r="I57" s="45"/>
      <c r="K57" s="80"/>
      <c r="L57" s="81"/>
      <c r="M57" s="81"/>
    </row>
    <row r="58" spans="1:13" s="9" customFormat="1" ht="15.75">
      <c r="A58" s="2">
        <f t="shared" si="0"/>
        <v>38</v>
      </c>
      <c r="B58" s="26" t="s">
        <v>150</v>
      </c>
      <c r="C58" s="2" t="s">
        <v>180</v>
      </c>
      <c r="D58" s="8"/>
      <c r="E58" s="46">
        <v>7178.62</v>
      </c>
      <c r="F58" s="45"/>
      <c r="G58" s="46">
        <v>4314.22</v>
      </c>
      <c r="H58" s="54">
        <v>60.09818043022197</v>
      </c>
      <c r="I58" s="45"/>
      <c r="K58" s="80"/>
      <c r="L58" s="81"/>
      <c r="M58" s="81"/>
    </row>
    <row r="59" spans="1:13" s="9" customFormat="1" ht="15.75">
      <c r="A59" s="2">
        <f t="shared" si="0"/>
        <v>39</v>
      </c>
      <c r="B59" s="26" t="s">
        <v>100</v>
      </c>
      <c r="C59" s="2" t="s">
        <v>180</v>
      </c>
      <c r="D59" s="8"/>
      <c r="E59" s="46">
        <v>47405.84</v>
      </c>
      <c r="F59" s="45"/>
      <c r="G59" s="46">
        <v>49875</v>
      </c>
      <c r="H59" s="54">
        <v>105.20855658290202</v>
      </c>
      <c r="I59" s="45"/>
      <c r="K59" s="80"/>
      <c r="L59" s="81"/>
      <c r="M59" s="81"/>
    </row>
    <row r="60" spans="1:13" s="9" customFormat="1" ht="15.75">
      <c r="A60" s="2">
        <f t="shared" si="0"/>
        <v>40</v>
      </c>
      <c r="B60" s="26" t="s">
        <v>101</v>
      </c>
      <c r="C60" s="2" t="s">
        <v>180</v>
      </c>
      <c r="D60" s="8"/>
      <c r="E60" s="46">
        <v>11709.3</v>
      </c>
      <c r="F60" s="45"/>
      <c r="G60" s="46">
        <v>13287.1</v>
      </c>
      <c r="H60" s="54">
        <v>113.47475937929681</v>
      </c>
      <c r="I60" s="45"/>
      <c r="K60" s="80"/>
      <c r="L60" s="81"/>
      <c r="M60" s="81"/>
    </row>
    <row r="61" spans="1:13" s="9" customFormat="1" ht="28.5">
      <c r="A61" s="2">
        <f t="shared" si="0"/>
        <v>41</v>
      </c>
      <c r="B61" s="26" t="s">
        <v>151</v>
      </c>
      <c r="C61" s="2" t="s">
        <v>180</v>
      </c>
      <c r="D61" s="8"/>
      <c r="E61" s="46">
        <v>5225</v>
      </c>
      <c r="F61" s="45"/>
      <c r="G61" s="46">
        <v>9809</v>
      </c>
      <c r="H61" s="54">
        <v>187.73205741626796</v>
      </c>
      <c r="I61" s="45"/>
      <c r="K61" s="80"/>
      <c r="L61" s="81"/>
      <c r="M61" s="81"/>
    </row>
    <row r="62" spans="1:13" s="9" customFormat="1" ht="15.75">
      <c r="A62" s="2">
        <f t="shared" si="0"/>
        <v>42</v>
      </c>
      <c r="B62" s="26" t="s">
        <v>102</v>
      </c>
      <c r="C62" s="2" t="s">
        <v>103</v>
      </c>
      <c r="D62" s="8"/>
      <c r="E62" s="46">
        <v>504197</v>
      </c>
      <c r="F62" s="45"/>
      <c r="G62" s="46">
        <v>521815</v>
      </c>
      <c r="H62" s="54">
        <v>103.49426910513154</v>
      </c>
      <c r="I62" s="45"/>
      <c r="K62" s="80"/>
      <c r="L62" s="81"/>
      <c r="M62" s="81"/>
    </row>
    <row r="63" spans="1:13" s="9" customFormat="1" ht="15.75">
      <c r="A63" s="2">
        <f t="shared" si="0"/>
        <v>43</v>
      </c>
      <c r="B63" s="26" t="s">
        <v>152</v>
      </c>
      <c r="C63" s="2" t="s">
        <v>103</v>
      </c>
      <c r="D63" s="8"/>
      <c r="E63" s="46">
        <v>2827667.42268271</v>
      </c>
      <c r="F63" s="45"/>
      <c r="G63" s="46">
        <v>3197453.40243806</v>
      </c>
      <c r="H63" s="54">
        <v>113.07742122673396</v>
      </c>
      <c r="I63" s="45"/>
      <c r="K63" s="80"/>
      <c r="L63" s="81"/>
      <c r="M63" s="81"/>
    </row>
    <row r="64" spans="1:13" s="9" customFormat="1" ht="15.75">
      <c r="A64" s="2">
        <f t="shared" si="0"/>
        <v>44</v>
      </c>
      <c r="B64" s="26" t="s">
        <v>153</v>
      </c>
      <c r="C64" s="2" t="s">
        <v>180</v>
      </c>
      <c r="D64" s="8"/>
      <c r="E64" s="46">
        <v>71962.5511925174</v>
      </c>
      <c r="F64" s="45"/>
      <c r="G64" s="46">
        <v>75441.6414489474</v>
      </c>
      <c r="H64" s="54">
        <v>104.83458437586874</v>
      </c>
      <c r="I64" s="45"/>
      <c r="K64" s="80"/>
      <c r="L64" s="81"/>
      <c r="M64" s="81"/>
    </row>
    <row r="65" spans="1:13" s="9" customFormat="1" ht="15.75">
      <c r="A65" s="2">
        <f t="shared" si="0"/>
        <v>45</v>
      </c>
      <c r="B65" s="26" t="s">
        <v>154</v>
      </c>
      <c r="C65" s="2" t="s">
        <v>180</v>
      </c>
      <c r="D65" s="8"/>
      <c r="E65" s="46">
        <v>9012.6</v>
      </c>
      <c r="F65" s="45"/>
      <c r="G65" s="46">
        <v>6682.5</v>
      </c>
      <c r="H65" s="54">
        <v>74.14619532654284</v>
      </c>
      <c r="I65" s="45"/>
      <c r="K65" s="80"/>
      <c r="L65" s="81"/>
      <c r="M65" s="81"/>
    </row>
    <row r="66" spans="1:13" s="9" customFormat="1" ht="15.75">
      <c r="A66" s="2">
        <f t="shared" si="0"/>
        <v>46</v>
      </c>
      <c r="B66" s="26" t="s">
        <v>155</v>
      </c>
      <c r="C66" s="2" t="s">
        <v>180</v>
      </c>
      <c r="D66" s="8"/>
      <c r="E66" s="46">
        <v>17413</v>
      </c>
      <c r="F66" s="45"/>
      <c r="G66" s="46">
        <v>36187</v>
      </c>
      <c r="H66" s="54">
        <v>207.81599954057316</v>
      </c>
      <c r="I66" s="45"/>
      <c r="K66" s="80"/>
      <c r="L66" s="81"/>
      <c r="M66" s="81"/>
    </row>
    <row r="67" spans="1:13" s="9" customFormat="1" ht="15.75">
      <c r="A67" s="2">
        <f t="shared" si="0"/>
        <v>47</v>
      </c>
      <c r="B67" s="26" t="s">
        <v>104</v>
      </c>
      <c r="C67" s="2" t="s">
        <v>180</v>
      </c>
      <c r="D67" s="8"/>
      <c r="E67" s="46">
        <v>3452.11269550486</v>
      </c>
      <c r="F67" s="45"/>
      <c r="G67" s="46">
        <v>4066.19720600675</v>
      </c>
      <c r="H67" s="54">
        <v>117.78865769073863</v>
      </c>
      <c r="I67" s="45"/>
      <c r="K67" s="80"/>
      <c r="L67" s="81"/>
      <c r="M67" s="81"/>
    </row>
    <row r="68" spans="1:13" s="9" customFormat="1" ht="15.75">
      <c r="A68" s="2">
        <f t="shared" si="0"/>
        <v>48</v>
      </c>
      <c r="B68" s="26" t="s">
        <v>156</v>
      </c>
      <c r="C68" s="2" t="s">
        <v>180</v>
      </c>
      <c r="D68" s="8"/>
      <c r="E68" s="46">
        <v>1822.7</v>
      </c>
      <c r="F68" s="45"/>
      <c r="G68" s="46">
        <v>2309.7</v>
      </c>
      <c r="H68" s="54">
        <v>126.71860426839304</v>
      </c>
      <c r="I68" s="45"/>
      <c r="K68" s="80"/>
      <c r="L68" s="81"/>
      <c r="M68" s="81"/>
    </row>
    <row r="69" spans="1:13" s="9" customFormat="1" ht="15.75">
      <c r="A69" s="2">
        <f t="shared" si="0"/>
        <v>49</v>
      </c>
      <c r="B69" s="26" t="s">
        <v>105</v>
      </c>
      <c r="C69" s="2" t="s">
        <v>180</v>
      </c>
      <c r="D69" s="8"/>
      <c r="E69" s="46">
        <v>51935</v>
      </c>
      <c r="F69" s="45"/>
      <c r="G69" s="46">
        <v>56192</v>
      </c>
      <c r="H69" s="54">
        <v>108.19678444209106</v>
      </c>
      <c r="I69" s="45"/>
      <c r="K69" s="80"/>
      <c r="L69" s="81"/>
      <c r="M69" s="81"/>
    </row>
    <row r="70" spans="1:13" s="9" customFormat="1" ht="15.75">
      <c r="A70" s="2">
        <f t="shared" si="0"/>
        <v>50</v>
      </c>
      <c r="B70" s="26" t="s">
        <v>106</v>
      </c>
      <c r="C70" s="2" t="s">
        <v>180</v>
      </c>
      <c r="D70" s="8"/>
      <c r="E70" s="46">
        <v>11272</v>
      </c>
      <c r="F70" s="45"/>
      <c r="G70" s="46">
        <v>10297</v>
      </c>
      <c r="H70" s="54">
        <v>91.35024840312278</v>
      </c>
      <c r="I70" s="45"/>
      <c r="K70" s="80"/>
      <c r="L70" s="81"/>
      <c r="M70" s="81"/>
    </row>
    <row r="71" spans="1:13" s="9" customFormat="1" ht="15.75">
      <c r="A71" s="2">
        <f t="shared" si="0"/>
        <v>51</v>
      </c>
      <c r="B71" s="26" t="s">
        <v>157</v>
      </c>
      <c r="C71" s="2" t="s">
        <v>180</v>
      </c>
      <c r="D71" s="8"/>
      <c r="E71" s="46">
        <v>15984.0473393623</v>
      </c>
      <c r="F71" s="45"/>
      <c r="G71" s="46">
        <v>17415.8893496223</v>
      </c>
      <c r="H71" s="54">
        <v>108.95794400416938</v>
      </c>
      <c r="I71" s="45"/>
      <c r="K71" s="80"/>
      <c r="L71" s="81"/>
      <c r="M71" s="81"/>
    </row>
    <row r="72" spans="1:13" s="9" customFormat="1" ht="15.75">
      <c r="A72" s="2">
        <f t="shared" si="0"/>
        <v>52</v>
      </c>
      <c r="B72" s="26" t="s">
        <v>158</v>
      </c>
      <c r="C72" s="2" t="s">
        <v>180</v>
      </c>
      <c r="D72" s="8"/>
      <c r="E72" s="46">
        <v>29800.09</v>
      </c>
      <c r="F72" s="45"/>
      <c r="G72" s="46">
        <v>30323.1</v>
      </c>
      <c r="H72" s="54">
        <v>101.7550618135717</v>
      </c>
      <c r="I72" s="45"/>
      <c r="K72" s="80"/>
      <c r="L72" s="81"/>
      <c r="M72" s="81"/>
    </row>
    <row r="73" spans="1:13" s="9" customFormat="1" ht="15.75">
      <c r="A73" s="2">
        <f t="shared" si="0"/>
        <v>53</v>
      </c>
      <c r="B73" s="26" t="s">
        <v>107</v>
      </c>
      <c r="C73" s="2" t="s">
        <v>180</v>
      </c>
      <c r="D73" s="8"/>
      <c r="E73" s="46">
        <v>17907.7309769164</v>
      </c>
      <c r="F73" s="45"/>
      <c r="G73" s="46">
        <v>19570.5445020215</v>
      </c>
      <c r="H73" s="54">
        <v>109.28545066512625</v>
      </c>
      <c r="I73" s="45"/>
      <c r="K73" s="80"/>
      <c r="L73" s="81"/>
      <c r="M73" s="81"/>
    </row>
    <row r="74" spans="1:13" s="9" customFormat="1" ht="28.5">
      <c r="A74" s="2">
        <f t="shared" si="0"/>
        <v>54</v>
      </c>
      <c r="B74" s="26" t="s">
        <v>159</v>
      </c>
      <c r="C74" s="2" t="s">
        <v>189</v>
      </c>
      <c r="D74" s="8"/>
      <c r="E74" s="46">
        <v>11715.5174392075</v>
      </c>
      <c r="F74" s="45"/>
      <c r="G74" s="46">
        <v>7988.40716498118</v>
      </c>
      <c r="H74" s="54">
        <v>68.1865500728712</v>
      </c>
      <c r="I74" s="45"/>
      <c r="K74" s="80"/>
      <c r="L74" s="81"/>
      <c r="M74" s="81"/>
    </row>
    <row r="75" spans="1:13" s="9" customFormat="1" ht="15.75">
      <c r="A75" s="2">
        <f t="shared" si="0"/>
        <v>55</v>
      </c>
      <c r="B75" s="26" t="s">
        <v>108</v>
      </c>
      <c r="C75" s="2" t="s">
        <v>185</v>
      </c>
      <c r="D75" s="8"/>
      <c r="E75" s="46">
        <v>29534.8002749925</v>
      </c>
      <c r="F75" s="45"/>
      <c r="G75" s="46">
        <v>6545.72362734805</v>
      </c>
      <c r="H75" s="54">
        <v>22.16274891450815</v>
      </c>
      <c r="I75" s="45"/>
      <c r="K75" s="80"/>
      <c r="L75" s="81"/>
      <c r="M75" s="81"/>
    </row>
    <row r="76" spans="1:13" s="9" customFormat="1" ht="15.75">
      <c r="A76" s="2">
        <f t="shared" si="0"/>
        <v>56</v>
      </c>
      <c r="B76" s="26" t="s">
        <v>160</v>
      </c>
      <c r="C76" s="2" t="s">
        <v>185</v>
      </c>
      <c r="D76" s="8"/>
      <c r="E76" s="46">
        <v>128372.136687648</v>
      </c>
      <c r="F76" s="45"/>
      <c r="G76" s="46">
        <v>331753.426713418</v>
      </c>
      <c r="H76" s="54">
        <v>258.43102348653156</v>
      </c>
      <c r="I76" s="45"/>
      <c r="K76" s="80"/>
      <c r="L76" s="81"/>
      <c r="M76" s="81"/>
    </row>
    <row r="77" spans="1:13" s="9" customFormat="1" ht="15.75">
      <c r="A77" s="2">
        <f t="shared" si="0"/>
        <v>57</v>
      </c>
      <c r="B77" s="26" t="s">
        <v>161</v>
      </c>
      <c r="C77" s="2" t="s">
        <v>182</v>
      </c>
      <c r="D77" s="8"/>
      <c r="E77" s="46">
        <v>66.4766249146137</v>
      </c>
      <c r="F77" s="45"/>
      <c r="G77" s="46">
        <v>217.208912612381</v>
      </c>
      <c r="H77" s="54">
        <v>326.7447962217942</v>
      </c>
      <c r="I77" s="45"/>
      <c r="K77" s="80"/>
      <c r="L77" s="81"/>
      <c r="M77" s="81"/>
    </row>
    <row r="78" spans="1:13" s="9" customFormat="1" ht="28.5">
      <c r="A78" s="2">
        <f t="shared" si="0"/>
        <v>58</v>
      </c>
      <c r="B78" s="26" t="s">
        <v>162</v>
      </c>
      <c r="C78" s="2" t="s">
        <v>180</v>
      </c>
      <c r="D78" s="8"/>
      <c r="E78" s="46">
        <v>80359.7578929536</v>
      </c>
      <c r="F78" s="45"/>
      <c r="G78" s="46">
        <v>48130.8338318526</v>
      </c>
      <c r="H78" s="54">
        <v>59.89419965148126</v>
      </c>
      <c r="I78" s="45"/>
      <c r="K78" s="80"/>
      <c r="L78" s="81"/>
      <c r="M78" s="81"/>
    </row>
    <row r="79" spans="1:13" s="9" customFormat="1" ht="18">
      <c r="A79" s="2">
        <f t="shared" si="0"/>
        <v>59</v>
      </c>
      <c r="B79" s="26" t="s">
        <v>109</v>
      </c>
      <c r="C79" s="2" t="s">
        <v>188</v>
      </c>
      <c r="D79" s="8"/>
      <c r="E79" s="46">
        <v>42488.5</v>
      </c>
      <c r="F79" s="45"/>
      <c r="G79" s="46">
        <v>56832.5</v>
      </c>
      <c r="H79" s="54">
        <v>133.759723219224</v>
      </c>
      <c r="I79" s="45"/>
      <c r="K79" s="80"/>
      <c r="L79" s="81"/>
      <c r="M79" s="81"/>
    </row>
    <row r="80" spans="1:13" s="9" customFormat="1" ht="28.5">
      <c r="A80" s="2">
        <f>A79+1</f>
        <v>60</v>
      </c>
      <c r="B80" s="26" t="s">
        <v>110</v>
      </c>
      <c r="C80" s="2" t="s">
        <v>182</v>
      </c>
      <c r="D80" s="8"/>
      <c r="E80" s="46">
        <v>27.5</v>
      </c>
      <c r="F80" s="45"/>
      <c r="G80" s="46">
        <v>25.1</v>
      </c>
      <c r="H80" s="54">
        <v>91.27272727272728</v>
      </c>
      <c r="I80" s="45"/>
      <c r="K80" s="80"/>
      <c r="L80" s="81"/>
      <c r="M80" s="81"/>
    </row>
    <row r="81" spans="1:13" s="9" customFormat="1" ht="15.75">
      <c r="A81" s="2">
        <f aca="true" t="shared" si="1" ref="A81:A113">A80+1</f>
        <v>61</v>
      </c>
      <c r="B81" s="26" t="s">
        <v>241</v>
      </c>
      <c r="C81" s="82" t="s">
        <v>244</v>
      </c>
      <c r="D81" s="8"/>
      <c r="E81" s="46">
        <v>44945.73</v>
      </c>
      <c r="F81" s="45"/>
      <c r="G81" s="46">
        <v>54267.55</v>
      </c>
      <c r="H81" s="54">
        <v>120.74016819840283</v>
      </c>
      <c r="I81" s="45"/>
      <c r="K81" s="80"/>
      <c r="L81" s="81"/>
      <c r="M81" s="81"/>
    </row>
    <row r="82" spans="1:13" s="9" customFormat="1" ht="15.75">
      <c r="A82" s="2">
        <f t="shared" si="1"/>
        <v>62</v>
      </c>
      <c r="B82" s="26" t="s">
        <v>242</v>
      </c>
      <c r="C82" s="82" t="s">
        <v>244</v>
      </c>
      <c r="D82" s="8"/>
      <c r="E82" s="46">
        <v>603</v>
      </c>
      <c r="F82" s="45"/>
      <c r="G82" s="46">
        <v>672</v>
      </c>
      <c r="H82" s="54">
        <v>111.44278606965175</v>
      </c>
      <c r="I82" s="45"/>
      <c r="K82" s="80"/>
      <c r="L82" s="81"/>
      <c r="M82" s="81"/>
    </row>
    <row r="83" spans="1:13" s="9" customFormat="1" ht="15.75">
      <c r="A83" s="2">
        <f t="shared" si="1"/>
        <v>63</v>
      </c>
      <c r="B83" s="26" t="s">
        <v>243</v>
      </c>
      <c r="C83" s="82" t="s">
        <v>244</v>
      </c>
      <c r="D83" s="8"/>
      <c r="E83" s="46">
        <v>145171.623606042</v>
      </c>
      <c r="F83" s="45"/>
      <c r="G83" s="46">
        <v>157798.295221932</v>
      </c>
      <c r="H83" s="54">
        <v>108.6977546315494</v>
      </c>
      <c r="I83" s="45"/>
      <c r="K83" s="80"/>
      <c r="L83" s="81"/>
      <c r="M83" s="81"/>
    </row>
    <row r="84" spans="1:13" s="9" customFormat="1" ht="28.5">
      <c r="A84" s="2">
        <f t="shared" si="1"/>
        <v>64</v>
      </c>
      <c r="B84" s="26" t="s">
        <v>111</v>
      </c>
      <c r="C84" s="2" t="s">
        <v>180</v>
      </c>
      <c r="D84" s="8"/>
      <c r="E84" s="46">
        <v>555.027630676004</v>
      </c>
      <c r="F84" s="45"/>
      <c r="G84" s="46">
        <v>463.013893349678</v>
      </c>
      <c r="H84" s="54">
        <v>83.4217735765233</v>
      </c>
      <c r="I84" s="45"/>
      <c r="K84" s="80"/>
      <c r="L84" s="81"/>
      <c r="M84" s="81"/>
    </row>
    <row r="85" spans="1:13" s="9" customFormat="1" ht="15.75">
      <c r="A85" s="2">
        <f t="shared" si="1"/>
        <v>65</v>
      </c>
      <c r="B85" s="26" t="s">
        <v>112</v>
      </c>
      <c r="C85" s="2" t="s">
        <v>186</v>
      </c>
      <c r="D85" s="8"/>
      <c r="E85" s="46">
        <v>520278.181697934</v>
      </c>
      <c r="F85" s="45"/>
      <c r="G85" s="46">
        <v>344078.56920868</v>
      </c>
      <c r="H85" s="54">
        <v>66.1335764812923</v>
      </c>
      <c r="I85" s="45"/>
      <c r="K85" s="80"/>
      <c r="L85" s="81"/>
      <c r="M85" s="81"/>
    </row>
    <row r="86" spans="1:13" s="9" customFormat="1" ht="15.75">
      <c r="A86" s="2">
        <f t="shared" si="1"/>
        <v>66</v>
      </c>
      <c r="B86" s="26" t="s">
        <v>113</v>
      </c>
      <c r="C86" s="2" t="s">
        <v>180</v>
      </c>
      <c r="D86" s="8"/>
      <c r="E86" s="46">
        <v>2976.4</v>
      </c>
      <c r="F86" s="45"/>
      <c r="G86" s="46">
        <v>2949.24</v>
      </c>
      <c r="H86" s="54">
        <v>99.08748824082784</v>
      </c>
      <c r="I86" s="45"/>
      <c r="K86" s="80"/>
      <c r="L86" s="81"/>
      <c r="M86" s="81"/>
    </row>
    <row r="87" spans="1:13" s="9" customFormat="1" ht="28.5">
      <c r="A87" s="2">
        <f t="shared" si="1"/>
        <v>67</v>
      </c>
      <c r="B87" s="26" t="s">
        <v>163</v>
      </c>
      <c r="C87" s="2" t="s">
        <v>180</v>
      </c>
      <c r="D87" s="8"/>
      <c r="E87" s="46">
        <v>1253.14898116819</v>
      </c>
      <c r="F87" s="45"/>
      <c r="G87" s="46">
        <v>1513.18148110319</v>
      </c>
      <c r="H87" s="54">
        <v>120.75032608593727</v>
      </c>
      <c r="I87" s="45"/>
      <c r="K87" s="80"/>
      <c r="L87" s="81"/>
      <c r="M87" s="81"/>
    </row>
    <row r="88" spans="1:13" s="9" customFormat="1" ht="28.5">
      <c r="A88" s="2">
        <f t="shared" si="1"/>
        <v>68</v>
      </c>
      <c r="B88" s="26" t="s">
        <v>164</v>
      </c>
      <c r="C88" s="2" t="s">
        <v>180</v>
      </c>
      <c r="D88" s="8"/>
      <c r="E88" s="46">
        <v>2929.5</v>
      </c>
      <c r="F88" s="45"/>
      <c r="G88" s="46">
        <v>2492.5</v>
      </c>
      <c r="H88" s="54">
        <v>85.08277863116572</v>
      </c>
      <c r="I88" s="45"/>
      <c r="K88" s="80"/>
      <c r="L88" s="81"/>
      <c r="M88" s="81"/>
    </row>
    <row r="89" spans="1:13" s="9" customFormat="1" ht="28.5">
      <c r="A89" s="2">
        <f t="shared" si="1"/>
        <v>69</v>
      </c>
      <c r="B89" s="26" t="s">
        <v>165</v>
      </c>
      <c r="C89" s="2" t="s">
        <v>180</v>
      </c>
      <c r="D89" s="8"/>
      <c r="E89" s="46">
        <v>67555.6116381385</v>
      </c>
      <c r="F89" s="45"/>
      <c r="G89" s="46">
        <v>78639.5844743461</v>
      </c>
      <c r="H89" s="54">
        <v>116.40718301179609</v>
      </c>
      <c r="I89" s="45"/>
      <c r="K89" s="80"/>
      <c r="L89" s="81"/>
      <c r="M89" s="81"/>
    </row>
    <row r="90" spans="1:13" s="9" customFormat="1" ht="15.75">
      <c r="A90" s="2">
        <f t="shared" si="1"/>
        <v>70</v>
      </c>
      <c r="B90" s="26" t="s">
        <v>114</v>
      </c>
      <c r="C90" s="2" t="s">
        <v>180</v>
      </c>
      <c r="D90" s="8"/>
      <c r="E90" s="46">
        <v>19019.7304740735</v>
      </c>
      <c r="F90" s="45"/>
      <c r="G90" s="46">
        <v>28550.5833404793</v>
      </c>
      <c r="H90" s="54">
        <v>150.11034661820082</v>
      </c>
      <c r="I90" s="45"/>
      <c r="K90" s="80"/>
      <c r="L90" s="81"/>
      <c r="M90" s="81"/>
    </row>
    <row r="91" spans="1:13" s="9" customFormat="1" ht="15.75">
      <c r="A91" s="2">
        <f t="shared" si="1"/>
        <v>71</v>
      </c>
      <c r="B91" s="26" t="s">
        <v>115</v>
      </c>
      <c r="C91" s="2" t="s">
        <v>180</v>
      </c>
      <c r="D91" s="8"/>
      <c r="E91" s="46">
        <v>6199.89319377622</v>
      </c>
      <c r="F91" s="45"/>
      <c r="G91" s="46">
        <v>3641.79992593984</v>
      </c>
      <c r="H91" s="54">
        <v>58.739720380919955</v>
      </c>
      <c r="I91" s="45"/>
      <c r="K91" s="80"/>
      <c r="L91" s="81"/>
      <c r="M91" s="81"/>
    </row>
    <row r="92" spans="1:13" s="9" customFormat="1" ht="15.75">
      <c r="A92" s="2">
        <f t="shared" si="1"/>
        <v>72</v>
      </c>
      <c r="B92" s="26" t="s">
        <v>166</v>
      </c>
      <c r="C92" s="2" t="s">
        <v>179</v>
      </c>
      <c r="D92" s="8"/>
      <c r="E92" s="55">
        <v>314261178</v>
      </c>
      <c r="F92" s="45"/>
      <c r="G92" s="55">
        <v>355626831</v>
      </c>
      <c r="H92" s="54">
        <v>113.16282630366771</v>
      </c>
      <c r="I92" s="45"/>
      <c r="K92" s="80"/>
      <c r="L92" s="81"/>
      <c r="M92" s="81"/>
    </row>
    <row r="93" spans="1:13" s="9" customFormat="1" ht="28.5">
      <c r="A93" s="2">
        <f t="shared" si="1"/>
        <v>73</v>
      </c>
      <c r="B93" s="26" t="s">
        <v>167</v>
      </c>
      <c r="C93" s="2" t="s">
        <v>179</v>
      </c>
      <c r="D93" s="8"/>
      <c r="E93" s="46">
        <v>10186.7728745821</v>
      </c>
      <c r="F93" s="45"/>
      <c r="G93" s="46">
        <v>11229.3727929365</v>
      </c>
      <c r="H93" s="54">
        <v>110.23484013230411</v>
      </c>
      <c r="I93" s="45"/>
      <c r="K93" s="80"/>
      <c r="L93" s="81"/>
      <c r="M93" s="81"/>
    </row>
    <row r="94" spans="1:13" s="9" customFormat="1" ht="15.75">
      <c r="A94" s="2">
        <f t="shared" si="1"/>
        <v>74</v>
      </c>
      <c r="B94" s="25" t="s">
        <v>168</v>
      </c>
      <c r="C94" s="2" t="s">
        <v>116</v>
      </c>
      <c r="D94" s="8"/>
      <c r="E94" s="46">
        <v>367.230776010414</v>
      </c>
      <c r="F94" s="45"/>
      <c r="G94" s="46">
        <v>366.461545226982</v>
      </c>
      <c r="H94" s="54">
        <v>99.79053204859656</v>
      </c>
      <c r="I94" s="45"/>
      <c r="K94" s="80"/>
      <c r="L94" s="81"/>
      <c r="M94" s="81"/>
    </row>
    <row r="95" spans="1:13" s="9" customFormat="1" ht="15.75">
      <c r="A95" s="2">
        <f t="shared" si="1"/>
        <v>75</v>
      </c>
      <c r="B95" s="26" t="s">
        <v>117</v>
      </c>
      <c r="C95" s="2" t="s">
        <v>116</v>
      </c>
      <c r="D95" s="8"/>
      <c r="E95" s="46">
        <v>4643.22242403783</v>
      </c>
      <c r="F95" s="45"/>
      <c r="G95" s="46">
        <v>4568.89843296622</v>
      </c>
      <c r="H95" s="54">
        <v>98.39930151338784</v>
      </c>
      <c r="I95" s="45"/>
      <c r="K95" s="80"/>
      <c r="L95" s="81"/>
      <c r="M95" s="81"/>
    </row>
    <row r="96" spans="1:13" s="9" customFormat="1" ht="15.75">
      <c r="A96" s="2">
        <f t="shared" si="1"/>
        <v>76</v>
      </c>
      <c r="B96" s="26" t="s">
        <v>118</v>
      </c>
      <c r="C96" s="2" t="s">
        <v>180</v>
      </c>
      <c r="D96" s="8"/>
      <c r="E96" s="46">
        <v>29973.9623376841</v>
      </c>
      <c r="F96" s="45"/>
      <c r="G96" s="46">
        <v>32742.4545402553</v>
      </c>
      <c r="H96" s="54">
        <v>109.2363237511998</v>
      </c>
      <c r="I96" s="45"/>
      <c r="K96" s="80"/>
      <c r="L96" s="81"/>
      <c r="M96" s="81"/>
    </row>
    <row r="97" spans="1:13" s="9" customFormat="1" ht="15.75">
      <c r="A97" s="2">
        <f t="shared" si="1"/>
        <v>77</v>
      </c>
      <c r="B97" s="26" t="s">
        <v>119</v>
      </c>
      <c r="C97" s="2" t="s">
        <v>180</v>
      </c>
      <c r="D97" s="8"/>
      <c r="E97" s="46">
        <v>2035</v>
      </c>
      <c r="F97" s="45"/>
      <c r="G97" s="46">
        <v>2150</v>
      </c>
      <c r="H97" s="54">
        <v>105.65110565110565</v>
      </c>
      <c r="I97" s="45"/>
      <c r="K97" s="80"/>
      <c r="L97" s="81"/>
      <c r="M97" s="81"/>
    </row>
    <row r="98" spans="1:13" s="9" customFormat="1" ht="15.75">
      <c r="A98" s="2">
        <f t="shared" si="1"/>
        <v>78</v>
      </c>
      <c r="B98" s="26" t="s">
        <v>169</v>
      </c>
      <c r="C98" s="2" t="s">
        <v>182</v>
      </c>
      <c r="D98" s="8"/>
      <c r="E98" s="46">
        <v>34113.92</v>
      </c>
      <c r="F98" s="45"/>
      <c r="G98" s="46">
        <v>14951</v>
      </c>
      <c r="H98" s="54">
        <v>43.826684239161025</v>
      </c>
      <c r="I98" s="45"/>
      <c r="K98" s="80"/>
      <c r="L98" s="81"/>
      <c r="M98" s="81"/>
    </row>
    <row r="99" spans="1:13" s="9" customFormat="1" ht="15.75">
      <c r="A99" s="2">
        <f t="shared" si="1"/>
        <v>79</v>
      </c>
      <c r="B99" s="26" t="s">
        <v>170</v>
      </c>
      <c r="C99" s="2" t="s">
        <v>186</v>
      </c>
      <c r="D99" s="8"/>
      <c r="E99" s="46">
        <v>479835.230314758</v>
      </c>
      <c r="F99" s="45"/>
      <c r="G99" s="46">
        <v>402044.623997471</v>
      </c>
      <c r="H99" s="54">
        <v>83.78805860789782</v>
      </c>
      <c r="I99" s="45"/>
      <c r="K99" s="80"/>
      <c r="L99" s="81"/>
      <c r="M99" s="81"/>
    </row>
    <row r="100" spans="1:13" s="9" customFormat="1" ht="15.75">
      <c r="A100" s="2">
        <f t="shared" si="1"/>
        <v>80</v>
      </c>
      <c r="B100" s="26" t="s">
        <v>171</v>
      </c>
      <c r="C100" s="2" t="s">
        <v>179</v>
      </c>
      <c r="D100" s="8"/>
      <c r="E100" s="46">
        <v>1827.8280054312</v>
      </c>
      <c r="F100" s="45"/>
      <c r="G100" s="46">
        <v>2130.16685161259</v>
      </c>
      <c r="H100" s="54">
        <v>116.54088050314482</v>
      </c>
      <c r="I100" s="45"/>
      <c r="K100" s="80"/>
      <c r="L100" s="81"/>
      <c r="M100" s="81"/>
    </row>
    <row r="101" spans="1:13" s="9" customFormat="1" ht="15.75">
      <c r="A101" s="2">
        <f t="shared" si="1"/>
        <v>81</v>
      </c>
      <c r="B101" s="26" t="s">
        <v>172</v>
      </c>
      <c r="C101" s="2" t="s">
        <v>187</v>
      </c>
      <c r="D101" s="8"/>
      <c r="E101" s="46">
        <v>250470.231380732</v>
      </c>
      <c r="F101" s="45"/>
      <c r="G101" s="46">
        <v>305332.600187345</v>
      </c>
      <c r="H101" s="54">
        <v>121.90374820360125</v>
      </c>
      <c r="I101" s="45"/>
      <c r="K101" s="80"/>
      <c r="L101" s="81"/>
      <c r="M101" s="81"/>
    </row>
    <row r="102" spans="1:13" s="9" customFormat="1" ht="15.75">
      <c r="A102" s="2">
        <f t="shared" si="1"/>
        <v>82</v>
      </c>
      <c r="B102" s="26" t="s">
        <v>173</v>
      </c>
      <c r="C102" s="2" t="s">
        <v>186</v>
      </c>
      <c r="D102" s="8"/>
      <c r="E102" s="46">
        <v>4456012</v>
      </c>
      <c r="F102" s="45"/>
      <c r="G102" s="46">
        <v>4235385</v>
      </c>
      <c r="H102" s="54">
        <v>95.04877904278534</v>
      </c>
      <c r="I102" s="45"/>
      <c r="K102" s="80"/>
      <c r="L102" s="81"/>
      <c r="M102" s="81"/>
    </row>
    <row r="103" spans="1:13" s="9" customFormat="1" ht="15.75">
      <c r="A103" s="2">
        <f t="shared" si="1"/>
        <v>83</v>
      </c>
      <c r="B103" s="26" t="s">
        <v>120</v>
      </c>
      <c r="C103" s="2" t="s">
        <v>186</v>
      </c>
      <c r="D103" s="8"/>
      <c r="E103" s="46">
        <v>2709360.81728606</v>
      </c>
      <c r="F103" s="45"/>
      <c r="G103" s="46">
        <v>5484887.86292476</v>
      </c>
      <c r="H103" s="54">
        <v>202.44213424548298</v>
      </c>
      <c r="I103" s="45"/>
      <c r="K103" s="80"/>
      <c r="L103" s="81"/>
      <c r="M103" s="81"/>
    </row>
    <row r="104" spans="1:13" s="9" customFormat="1" ht="15.75">
      <c r="A104" s="2">
        <f t="shared" si="1"/>
        <v>84</v>
      </c>
      <c r="B104" s="26" t="s">
        <v>174</v>
      </c>
      <c r="C104" s="2" t="s">
        <v>182</v>
      </c>
      <c r="D104" s="8"/>
      <c r="E104" s="46">
        <v>355.737862314495</v>
      </c>
      <c r="F104" s="45"/>
      <c r="G104" s="46">
        <v>359.40452658037</v>
      </c>
      <c r="H104" s="54">
        <v>101.03072083528556</v>
      </c>
      <c r="I104" s="45"/>
      <c r="K104" s="80"/>
      <c r="L104" s="81"/>
      <c r="M104" s="81"/>
    </row>
    <row r="105" spans="1:13" s="9" customFormat="1" ht="15.75">
      <c r="A105" s="2">
        <f t="shared" si="1"/>
        <v>85</v>
      </c>
      <c r="B105" s="26" t="s">
        <v>175</v>
      </c>
      <c r="C105" s="2" t="s">
        <v>182</v>
      </c>
      <c r="D105" s="8"/>
      <c r="E105" s="46">
        <v>21026.2</v>
      </c>
      <c r="F105" s="45"/>
      <c r="G105" s="46">
        <v>23346</v>
      </c>
      <c r="H105" s="54">
        <v>111.0329018082202</v>
      </c>
      <c r="I105" s="45"/>
      <c r="K105" s="80"/>
      <c r="L105" s="81"/>
      <c r="M105" s="81"/>
    </row>
    <row r="106" spans="1:13" s="9" customFormat="1" ht="15.75">
      <c r="A106" s="2">
        <f t="shared" si="1"/>
        <v>86</v>
      </c>
      <c r="B106" s="26" t="s">
        <v>176</v>
      </c>
      <c r="C106" s="2" t="s">
        <v>179</v>
      </c>
      <c r="D106" s="8"/>
      <c r="E106" s="46">
        <v>2221459</v>
      </c>
      <c r="F106" s="45"/>
      <c r="G106" s="46">
        <v>1962620.37</v>
      </c>
      <c r="H106" s="54">
        <v>88.34825985984887</v>
      </c>
      <c r="I106" s="45"/>
      <c r="K106" s="80"/>
      <c r="L106" s="81"/>
      <c r="M106" s="81"/>
    </row>
    <row r="107" spans="1:13" s="9" customFormat="1" ht="15.75">
      <c r="A107" s="2">
        <f t="shared" si="1"/>
        <v>87</v>
      </c>
      <c r="B107" s="26" t="s">
        <v>121</v>
      </c>
      <c r="C107" s="2" t="s">
        <v>179</v>
      </c>
      <c r="D107" s="8"/>
      <c r="E107" s="46">
        <v>1216584</v>
      </c>
      <c r="F107" s="45"/>
      <c r="G107" s="46">
        <v>959056</v>
      </c>
      <c r="H107" s="54">
        <v>78.83187679601245</v>
      </c>
      <c r="I107" s="45"/>
      <c r="K107" s="80"/>
      <c r="L107" s="81"/>
      <c r="M107" s="81"/>
    </row>
    <row r="108" spans="1:13" s="9" customFormat="1" ht="15.75">
      <c r="A108" s="2">
        <f t="shared" si="1"/>
        <v>88</v>
      </c>
      <c r="B108" s="26" t="s">
        <v>177</v>
      </c>
      <c r="C108" s="2" t="s">
        <v>179</v>
      </c>
      <c r="D108" s="8"/>
      <c r="E108" s="46">
        <v>786369</v>
      </c>
      <c r="F108" s="45"/>
      <c r="G108" s="46">
        <v>947295</v>
      </c>
      <c r="H108" s="54">
        <v>120.46443845065102</v>
      </c>
      <c r="I108" s="45"/>
      <c r="K108" s="80"/>
      <c r="L108" s="81"/>
      <c r="M108" s="81"/>
    </row>
    <row r="109" spans="1:13" s="9" customFormat="1" ht="15.75">
      <c r="A109" s="2">
        <f t="shared" si="1"/>
        <v>89</v>
      </c>
      <c r="B109" s="26" t="s">
        <v>122</v>
      </c>
      <c r="C109" s="2" t="s">
        <v>179</v>
      </c>
      <c r="D109" s="8"/>
      <c r="E109" s="46">
        <v>447550</v>
      </c>
      <c r="F109" s="45"/>
      <c r="G109" s="46">
        <v>640649</v>
      </c>
      <c r="H109" s="54">
        <v>143.14579376605965</v>
      </c>
      <c r="I109" s="45"/>
      <c r="K109" s="80"/>
      <c r="L109" s="81"/>
      <c r="M109" s="81"/>
    </row>
    <row r="110" spans="1:13" s="9" customFormat="1" ht="15.75">
      <c r="A110" s="2">
        <f t="shared" si="1"/>
        <v>90</v>
      </c>
      <c r="B110" s="27" t="s">
        <v>123</v>
      </c>
      <c r="C110" s="2" t="s">
        <v>179</v>
      </c>
      <c r="D110" s="8"/>
      <c r="E110" s="46">
        <v>1139620.22821586</v>
      </c>
      <c r="F110" s="47"/>
      <c r="G110" s="48">
        <v>1207528.94031338</v>
      </c>
      <c r="H110" s="54">
        <v>105.95888967360952</v>
      </c>
      <c r="I110" s="47"/>
      <c r="K110" s="80"/>
      <c r="L110" s="81"/>
      <c r="M110" s="81"/>
    </row>
    <row r="111" spans="1:9" s="9" customFormat="1" ht="15.75">
      <c r="A111" s="2">
        <f t="shared" si="1"/>
        <v>91</v>
      </c>
      <c r="B111" s="26" t="s">
        <v>124</v>
      </c>
      <c r="C111" s="2" t="s">
        <v>181</v>
      </c>
      <c r="D111" s="8"/>
      <c r="E111" s="46">
        <v>3682.83</v>
      </c>
      <c r="F111" s="45"/>
      <c r="G111" s="46">
        <v>3696.16</v>
      </c>
      <c r="H111" s="54">
        <v>100.36194991351759</v>
      </c>
      <c r="I111" s="45"/>
    </row>
    <row r="112" spans="1:9" s="9" customFormat="1" ht="15.75">
      <c r="A112" s="2">
        <f t="shared" si="1"/>
        <v>92</v>
      </c>
      <c r="B112" s="26" t="s">
        <v>125</v>
      </c>
      <c r="C112" s="2" t="s">
        <v>181</v>
      </c>
      <c r="D112" s="8"/>
      <c r="E112" s="46">
        <v>6277.48745100251</v>
      </c>
      <c r="F112" s="45"/>
      <c r="G112" s="46">
        <v>6862.39882765408</v>
      </c>
      <c r="H112" s="54">
        <v>109.31760328024487</v>
      </c>
      <c r="I112" s="45"/>
    </row>
    <row r="113" spans="1:9" s="9" customFormat="1" ht="18">
      <c r="A113" s="2">
        <f t="shared" si="1"/>
        <v>93</v>
      </c>
      <c r="B113" s="26" t="s">
        <v>178</v>
      </c>
      <c r="C113" s="2" t="s">
        <v>190</v>
      </c>
      <c r="D113" s="8"/>
      <c r="E113" s="46">
        <v>73175</v>
      </c>
      <c r="F113" s="45"/>
      <c r="G113" s="46">
        <v>75852</v>
      </c>
      <c r="H113" s="54">
        <v>103.65835326272634</v>
      </c>
      <c r="I113" s="45"/>
    </row>
    <row r="114" spans="1:9" s="72" customFormat="1" ht="15.75">
      <c r="A114" s="70" t="s">
        <v>32</v>
      </c>
      <c r="B114" s="71" t="s">
        <v>33</v>
      </c>
      <c r="C114" s="70" t="s">
        <v>19</v>
      </c>
      <c r="D114" s="71"/>
      <c r="E114" s="84">
        <v>72340.29</v>
      </c>
      <c r="F114" s="85">
        <v>112400</v>
      </c>
      <c r="G114" s="84">
        <v>81835.16329799998</v>
      </c>
      <c r="H114" s="60">
        <f>G114/E114*100</f>
        <v>113.12529062020624</v>
      </c>
      <c r="I114" s="61">
        <f>G114/F114*100</f>
        <v>72.8070847846975</v>
      </c>
    </row>
    <row r="115" spans="1:9" s="9" customFormat="1" ht="15.75">
      <c r="A115" s="15">
        <v>1</v>
      </c>
      <c r="B115" s="16" t="s">
        <v>20</v>
      </c>
      <c r="C115" s="15" t="s">
        <v>19</v>
      </c>
      <c r="D115" s="8"/>
      <c r="E115" s="45"/>
      <c r="F115" s="45"/>
      <c r="G115" s="86"/>
      <c r="H115" s="60"/>
      <c r="I115" s="61"/>
    </row>
    <row r="116" spans="1:9" ht="15.75">
      <c r="A116" s="2"/>
      <c r="B116" s="3" t="s">
        <v>82</v>
      </c>
      <c r="C116" s="2" t="s">
        <v>24</v>
      </c>
      <c r="D116" s="3"/>
      <c r="E116" s="87">
        <v>6348.97</v>
      </c>
      <c r="F116" s="43"/>
      <c r="G116" s="88">
        <v>7001.543969718699</v>
      </c>
      <c r="H116" s="62">
        <f>G116/E116*100</f>
        <v>110.2784226373522</v>
      </c>
      <c r="I116" s="61"/>
    </row>
    <row r="117" spans="1:11" ht="15.75">
      <c r="A117" s="2"/>
      <c r="B117" s="3" t="s">
        <v>84</v>
      </c>
      <c r="C117" s="2" t="s">
        <v>24</v>
      </c>
      <c r="D117" s="3"/>
      <c r="E117" s="43"/>
      <c r="F117" s="43"/>
      <c r="G117" s="59"/>
      <c r="H117" s="62"/>
      <c r="I117" s="61"/>
      <c r="K117" s="59"/>
    </row>
    <row r="118" spans="1:11" ht="15.75">
      <c r="A118" s="2"/>
      <c r="B118" s="3" t="s">
        <v>85</v>
      </c>
      <c r="C118" s="2" t="s">
        <v>24</v>
      </c>
      <c r="D118" s="3"/>
      <c r="E118" s="59"/>
      <c r="F118" s="43"/>
      <c r="G118" s="43"/>
      <c r="H118" s="62"/>
      <c r="I118" s="61"/>
      <c r="K118" s="59"/>
    </row>
    <row r="119" spans="1:9" ht="15.75">
      <c r="A119" s="2"/>
      <c r="B119" s="3" t="s">
        <v>86</v>
      </c>
      <c r="C119" s="2" t="s">
        <v>24</v>
      </c>
      <c r="D119" s="3"/>
      <c r="E119" s="43"/>
      <c r="F119" s="43"/>
      <c r="G119" s="43"/>
      <c r="H119" s="62"/>
      <c r="I119" s="61"/>
    </row>
    <row r="120" spans="1:9" ht="15.75">
      <c r="A120" s="2"/>
      <c r="B120" s="3" t="s">
        <v>34</v>
      </c>
      <c r="C120" s="2" t="s">
        <v>24</v>
      </c>
      <c r="D120" s="3"/>
      <c r="E120" s="43">
        <v>1764.6</v>
      </c>
      <c r="F120" s="43"/>
      <c r="G120" s="43">
        <v>1950.0419470996765</v>
      </c>
      <c r="H120" s="62">
        <f>G120/E120*100</f>
        <v>110.50900754276758</v>
      </c>
      <c r="I120" s="61"/>
    </row>
    <row r="121" spans="1:9" s="9" customFormat="1" ht="15.75">
      <c r="A121" s="15">
        <v>2</v>
      </c>
      <c r="B121" s="16" t="s">
        <v>35</v>
      </c>
      <c r="C121" s="15" t="s">
        <v>19</v>
      </c>
      <c r="D121" s="8"/>
      <c r="E121" s="49"/>
      <c r="F121" s="45"/>
      <c r="G121" s="49"/>
      <c r="H121" s="63"/>
      <c r="I121" s="45"/>
    </row>
    <row r="122" spans="1:9" ht="15.75">
      <c r="A122" s="2"/>
      <c r="B122" s="3" t="s">
        <v>36</v>
      </c>
      <c r="C122" s="2" t="s">
        <v>24</v>
      </c>
      <c r="D122" s="3"/>
      <c r="E122" s="89">
        <v>56101.53</v>
      </c>
      <c r="F122" s="43"/>
      <c r="G122" s="90">
        <v>62993.65064839999</v>
      </c>
      <c r="H122" s="54">
        <f>G122/E122*100</f>
        <v>112.28508500285106</v>
      </c>
      <c r="I122" s="43"/>
    </row>
    <row r="123" spans="1:11" ht="15.75">
      <c r="A123" s="2"/>
      <c r="B123" s="3" t="s">
        <v>37</v>
      </c>
      <c r="C123" s="2" t="s">
        <v>24</v>
      </c>
      <c r="D123" s="3"/>
      <c r="E123" s="89">
        <v>6298.3</v>
      </c>
      <c r="F123" s="43"/>
      <c r="G123" s="87">
        <v>7259.295</v>
      </c>
      <c r="H123" s="54">
        <f>G123/E123*100</f>
        <v>115.25800612863787</v>
      </c>
      <c r="I123" s="43"/>
      <c r="K123" s="28"/>
    </row>
    <row r="124" spans="1:9" ht="15.75">
      <c r="A124" s="2"/>
      <c r="B124" s="3" t="s">
        <v>38</v>
      </c>
      <c r="C124" s="2" t="s">
        <v>24</v>
      </c>
      <c r="D124" s="3"/>
      <c r="E124" s="89">
        <v>46.76</v>
      </c>
      <c r="F124" s="43"/>
      <c r="G124" s="87">
        <v>50.9956496</v>
      </c>
      <c r="H124" s="54">
        <f>G124/E124*100</f>
        <v>109.0582754491018</v>
      </c>
      <c r="I124" s="43"/>
    </row>
    <row r="125" spans="1:9" ht="15.75">
      <c r="A125" s="2"/>
      <c r="B125" s="3" t="s">
        <v>39</v>
      </c>
      <c r="C125" s="2" t="s">
        <v>24</v>
      </c>
      <c r="D125" s="3"/>
      <c r="E125" s="89">
        <v>9893.7</v>
      </c>
      <c r="F125" s="43"/>
      <c r="G125" s="87">
        <v>11531.222000000002</v>
      </c>
      <c r="H125" s="54">
        <f>G125/E125*100</f>
        <v>116.55115881823788</v>
      </c>
      <c r="I125" s="43"/>
    </row>
    <row r="126" spans="1:11" s="72" customFormat="1" ht="15.75">
      <c r="A126" s="70" t="s">
        <v>40</v>
      </c>
      <c r="B126" s="71" t="s">
        <v>41</v>
      </c>
      <c r="C126" s="70"/>
      <c r="D126" s="71"/>
      <c r="E126" s="73"/>
      <c r="F126" s="91"/>
      <c r="G126" s="73"/>
      <c r="H126" s="74"/>
      <c r="I126" s="73"/>
      <c r="J126" s="75"/>
      <c r="K126" s="76"/>
    </row>
    <row r="127" spans="1:12" s="9" customFormat="1" ht="15.75">
      <c r="A127" s="7">
        <v>1</v>
      </c>
      <c r="B127" s="8" t="s">
        <v>42</v>
      </c>
      <c r="C127" s="7" t="s">
        <v>43</v>
      </c>
      <c r="D127" s="8"/>
      <c r="E127" s="45">
        <v>7960.641623488775</v>
      </c>
      <c r="F127" s="45">
        <v>11910</v>
      </c>
      <c r="G127" s="92">
        <f>9218423/1000</f>
        <v>9218.423</v>
      </c>
      <c r="H127" s="44">
        <v>115.8</v>
      </c>
      <c r="I127" s="51">
        <f>G127/F127*100</f>
        <v>77.40069689336693</v>
      </c>
      <c r="J127" s="40"/>
      <c r="K127" s="64"/>
      <c r="L127" s="65"/>
    </row>
    <row r="128" spans="1:11" s="9" customFormat="1" ht="15.75">
      <c r="A128" s="7">
        <v>2</v>
      </c>
      <c r="B128" s="8" t="s">
        <v>44</v>
      </c>
      <c r="C128" s="7"/>
      <c r="D128" s="8"/>
      <c r="E128" s="45"/>
      <c r="F128" s="45"/>
      <c r="G128" s="45"/>
      <c r="H128" s="54"/>
      <c r="I128" s="45"/>
      <c r="J128" s="28"/>
      <c r="K128" s="29"/>
    </row>
    <row r="129" spans="1:12" s="9" customFormat="1" ht="15.75">
      <c r="A129" s="7"/>
      <c r="B129" s="30" t="s">
        <v>191</v>
      </c>
      <c r="C129" s="2" t="s">
        <v>43</v>
      </c>
      <c r="D129" s="8"/>
      <c r="E129" s="43">
        <v>79.01400000000001</v>
      </c>
      <c r="F129" s="43"/>
      <c r="G129" s="93">
        <f>116916/1000</f>
        <v>116.916</v>
      </c>
      <c r="H129" s="54">
        <v>147.96871440504214</v>
      </c>
      <c r="I129" s="43"/>
      <c r="J129" s="28"/>
      <c r="K129" s="67"/>
      <c r="L129" s="68"/>
    </row>
    <row r="130" spans="1:12" s="9" customFormat="1" ht="15.75">
      <c r="A130" s="7"/>
      <c r="B130" s="30" t="s">
        <v>192</v>
      </c>
      <c r="C130" s="42" t="s">
        <v>180</v>
      </c>
      <c r="D130" s="8"/>
      <c r="E130" s="43">
        <v>17615</v>
      </c>
      <c r="F130" s="43"/>
      <c r="G130" s="93">
        <v>23525</v>
      </c>
      <c r="H130" s="54">
        <v>133.55095089412433</v>
      </c>
      <c r="I130" s="43"/>
      <c r="J130" s="28"/>
      <c r="K130" s="29"/>
      <c r="L130" s="68"/>
    </row>
    <row r="131" spans="1:12" s="9" customFormat="1" ht="15.75">
      <c r="A131" s="7"/>
      <c r="B131" s="30" t="s">
        <v>193</v>
      </c>
      <c r="C131" s="42" t="s">
        <v>180</v>
      </c>
      <c r="D131" s="8"/>
      <c r="E131" s="43">
        <v>135406.00000000003</v>
      </c>
      <c r="F131" s="43"/>
      <c r="G131" s="93">
        <v>192607</v>
      </c>
      <c r="H131" s="54">
        <v>142.24406599412137</v>
      </c>
      <c r="I131" s="43"/>
      <c r="J131" s="28"/>
      <c r="K131" s="29"/>
      <c r="L131" s="68"/>
    </row>
    <row r="132" spans="1:12" s="9" customFormat="1" ht="15.75">
      <c r="A132" s="7"/>
      <c r="B132" s="30" t="s">
        <v>194</v>
      </c>
      <c r="C132" s="42" t="s">
        <v>180</v>
      </c>
      <c r="D132" s="8"/>
      <c r="E132" s="43">
        <v>5787.000000000001</v>
      </c>
      <c r="F132" s="43"/>
      <c r="G132" s="93">
        <v>6223</v>
      </c>
      <c r="H132" s="54">
        <v>107.53412821842059</v>
      </c>
      <c r="I132" s="43"/>
      <c r="J132" s="28"/>
      <c r="K132" s="29"/>
      <c r="L132" s="68"/>
    </row>
    <row r="133" spans="1:12" s="9" customFormat="1" ht="15.75">
      <c r="A133" s="7"/>
      <c r="B133" s="30" t="s">
        <v>195</v>
      </c>
      <c r="C133" s="2" t="s">
        <v>43</v>
      </c>
      <c r="D133" s="8"/>
      <c r="E133" s="43">
        <v>89.422</v>
      </c>
      <c r="F133" s="43"/>
      <c r="G133" s="93">
        <f>92465/1000</f>
        <v>92.465</v>
      </c>
      <c r="H133" s="54">
        <v>103.40296571313547</v>
      </c>
      <c r="I133" s="43"/>
      <c r="J133" s="28"/>
      <c r="K133" s="67"/>
      <c r="L133" s="68"/>
    </row>
    <row r="134" spans="1:12" s="9" customFormat="1" ht="15.75">
      <c r="A134" s="7"/>
      <c r="B134" s="31" t="s">
        <v>196</v>
      </c>
      <c r="C134" s="2" t="s">
        <v>43</v>
      </c>
      <c r="D134" s="8"/>
      <c r="E134" s="43">
        <v>91.61</v>
      </c>
      <c r="F134" s="43"/>
      <c r="G134" s="93">
        <f>103365/1000</f>
        <v>103.365</v>
      </c>
      <c r="H134" s="54">
        <v>112.83156860604737</v>
      </c>
      <c r="I134" s="43"/>
      <c r="J134" s="28"/>
      <c r="K134" s="67"/>
      <c r="L134" s="68"/>
    </row>
    <row r="135" spans="1:12" s="9" customFormat="1" ht="15.75">
      <c r="A135" s="7"/>
      <c r="B135" s="31" t="s">
        <v>197</v>
      </c>
      <c r="C135" s="2" t="s">
        <v>43</v>
      </c>
      <c r="D135" s="8"/>
      <c r="E135" s="43">
        <v>196.52700000000002</v>
      </c>
      <c r="F135" s="43"/>
      <c r="G135" s="93">
        <f>204323/1000</f>
        <v>204.323</v>
      </c>
      <c r="H135" s="54">
        <v>103.96688495728321</v>
      </c>
      <c r="I135" s="43"/>
      <c r="J135" s="28"/>
      <c r="K135" s="67"/>
      <c r="L135" s="68"/>
    </row>
    <row r="136" spans="1:12" s="9" customFormat="1" ht="15.75">
      <c r="A136" s="7"/>
      <c r="B136" s="31" t="s">
        <v>198</v>
      </c>
      <c r="C136" s="42" t="s">
        <v>180</v>
      </c>
      <c r="D136" s="8"/>
      <c r="E136" s="43">
        <v>16846</v>
      </c>
      <c r="F136" s="43"/>
      <c r="G136" s="93">
        <v>15774</v>
      </c>
      <c r="H136" s="54">
        <v>93.63647156595037</v>
      </c>
      <c r="I136" s="43"/>
      <c r="J136" s="28"/>
      <c r="K136" s="29"/>
      <c r="L136" s="68"/>
    </row>
    <row r="137" spans="1:12" s="9" customFormat="1" ht="15.75">
      <c r="A137" s="7"/>
      <c r="B137" s="31" t="s">
        <v>199</v>
      </c>
      <c r="C137" s="2" t="s">
        <v>43</v>
      </c>
      <c r="D137" s="8"/>
      <c r="E137" s="43">
        <v>143.23499999999999</v>
      </c>
      <c r="F137" s="43"/>
      <c r="G137" s="93">
        <f>153516/1000</f>
        <v>153.516</v>
      </c>
      <c r="H137" s="54">
        <v>107.17771494397319</v>
      </c>
      <c r="I137" s="43"/>
      <c r="J137" s="28"/>
      <c r="K137" s="67"/>
      <c r="L137" s="68"/>
    </row>
    <row r="138" spans="1:12" s="9" customFormat="1" ht="15.75">
      <c r="A138" s="7"/>
      <c r="B138" s="31" t="s">
        <v>200</v>
      </c>
      <c r="C138" s="2" t="s">
        <v>43</v>
      </c>
      <c r="D138" s="8"/>
      <c r="E138" s="43">
        <v>635.515</v>
      </c>
      <c r="F138" s="43"/>
      <c r="G138" s="93">
        <f>688861/1000</f>
        <v>688.861</v>
      </c>
      <c r="H138" s="54">
        <v>108.39413703846488</v>
      </c>
      <c r="I138" s="43"/>
      <c r="J138" s="28"/>
      <c r="K138" s="67"/>
      <c r="L138" s="68"/>
    </row>
    <row r="139" spans="1:12" s="9" customFormat="1" ht="15.75">
      <c r="A139" s="7"/>
      <c r="B139" s="31" t="s">
        <v>201</v>
      </c>
      <c r="C139" s="2" t="s">
        <v>43</v>
      </c>
      <c r="D139" s="8"/>
      <c r="E139" s="43">
        <v>776.944</v>
      </c>
      <c r="F139" s="43"/>
      <c r="G139" s="93">
        <f>818411/1000</f>
        <v>818.411</v>
      </c>
      <c r="H139" s="54">
        <v>105.33719289935955</v>
      </c>
      <c r="I139" s="43"/>
      <c r="J139" s="28"/>
      <c r="K139" s="67"/>
      <c r="L139" s="68"/>
    </row>
    <row r="140" spans="1:12" s="9" customFormat="1" ht="15.75">
      <c r="A140" s="7"/>
      <c r="B140" s="31" t="s">
        <v>202</v>
      </c>
      <c r="C140" s="2" t="s">
        <v>43</v>
      </c>
      <c r="D140" s="8"/>
      <c r="E140" s="43">
        <v>1109.9239999999998</v>
      </c>
      <c r="F140" s="43"/>
      <c r="G140" s="93">
        <f>1205091/1000</f>
        <v>1205.091</v>
      </c>
      <c r="H140" s="54">
        <v>108.57419066530683</v>
      </c>
      <c r="I140" s="43"/>
      <c r="J140" s="28"/>
      <c r="K140" s="67"/>
      <c r="L140" s="68"/>
    </row>
    <row r="141" spans="1:12" s="9" customFormat="1" ht="15.75">
      <c r="A141" s="7"/>
      <c r="B141" s="31" t="s">
        <v>203</v>
      </c>
      <c r="C141" s="2" t="s">
        <v>43</v>
      </c>
      <c r="D141" s="8"/>
      <c r="E141" s="43">
        <v>1334.5359999999998</v>
      </c>
      <c r="F141" s="43"/>
      <c r="G141" s="93">
        <f>1528488/1000</f>
        <v>1528.488</v>
      </c>
      <c r="H141" s="54">
        <v>114.53329097154368</v>
      </c>
      <c r="I141" s="43"/>
      <c r="J141" s="28"/>
      <c r="K141" s="67"/>
      <c r="L141" s="68"/>
    </row>
    <row r="142" spans="1:12" s="9" customFormat="1" ht="15.75">
      <c r="A142" s="7"/>
      <c r="B142" s="31" t="s">
        <v>204</v>
      </c>
      <c r="C142" s="2" t="s">
        <v>43</v>
      </c>
      <c r="D142" s="8"/>
      <c r="E142" s="43">
        <v>137.33199999999997</v>
      </c>
      <c r="F142" s="43"/>
      <c r="G142" s="93">
        <f>155265/1000</f>
        <v>155.265</v>
      </c>
      <c r="H142" s="54">
        <v>113.05813648676202</v>
      </c>
      <c r="I142" s="43"/>
      <c r="J142" s="28"/>
      <c r="K142" s="67"/>
      <c r="L142" s="68"/>
    </row>
    <row r="143" spans="1:12" s="9" customFormat="1" ht="15.75">
      <c r="A143" s="7"/>
      <c r="B143" s="31" t="s">
        <v>205</v>
      </c>
      <c r="C143" s="2" t="s">
        <v>43</v>
      </c>
      <c r="D143" s="8"/>
      <c r="E143" s="43">
        <v>83.82300000000001</v>
      </c>
      <c r="F143" s="43"/>
      <c r="G143" s="93">
        <f>86922/1000</f>
        <v>86.922</v>
      </c>
      <c r="H143" s="54">
        <v>103.6970759815325</v>
      </c>
      <c r="I143" s="43"/>
      <c r="J143" s="28"/>
      <c r="K143" s="67"/>
      <c r="L143" s="68"/>
    </row>
    <row r="144" spans="1:12" s="9" customFormat="1" ht="15.75">
      <c r="A144" s="7"/>
      <c r="B144" s="31" t="s">
        <v>206</v>
      </c>
      <c r="C144" s="42" t="s">
        <v>180</v>
      </c>
      <c r="D144" s="8"/>
      <c r="E144" s="43">
        <v>99833</v>
      </c>
      <c r="F144" s="43"/>
      <c r="G144" s="93">
        <v>159468</v>
      </c>
      <c r="H144" s="54">
        <v>159.73475704426392</v>
      </c>
      <c r="I144" s="43"/>
      <c r="J144" s="28"/>
      <c r="K144" s="67"/>
      <c r="L144" s="68"/>
    </row>
    <row r="145" spans="1:12" s="9" customFormat="1" ht="15.75">
      <c r="A145" s="7"/>
      <c r="B145" s="31" t="s">
        <v>207</v>
      </c>
      <c r="C145" s="2" t="s">
        <v>43</v>
      </c>
      <c r="D145" s="8"/>
      <c r="E145" s="43">
        <v>371.534</v>
      </c>
      <c r="F145" s="43"/>
      <c r="G145" s="93">
        <f>398251/1000</f>
        <v>398.251</v>
      </c>
      <c r="H145" s="54">
        <v>107.19099732460555</v>
      </c>
      <c r="I145" s="43"/>
      <c r="J145" s="28"/>
      <c r="K145" s="67"/>
      <c r="L145" s="68"/>
    </row>
    <row r="146" spans="1:12" s="9" customFormat="1" ht="15.75">
      <c r="A146" s="7"/>
      <c r="B146" s="32" t="s">
        <v>210</v>
      </c>
      <c r="C146" s="2" t="s">
        <v>43</v>
      </c>
      <c r="D146" s="8"/>
      <c r="E146" s="43">
        <v>213.207</v>
      </c>
      <c r="F146" s="43"/>
      <c r="G146" s="93">
        <f>248829/1000</f>
        <v>248.829</v>
      </c>
      <c r="H146" s="54">
        <v>116.70770659499922</v>
      </c>
      <c r="I146" s="43"/>
      <c r="J146" s="28"/>
      <c r="K146" s="67"/>
      <c r="L146" s="68"/>
    </row>
    <row r="147" spans="1:12" s="9" customFormat="1" ht="15.75">
      <c r="A147" s="7"/>
      <c r="B147" s="32" t="s">
        <v>211</v>
      </c>
      <c r="C147" s="2" t="s">
        <v>43</v>
      </c>
      <c r="D147" s="8"/>
      <c r="E147" s="43">
        <v>599.136</v>
      </c>
      <c r="F147" s="43"/>
      <c r="G147" s="93">
        <f>614042/1000</f>
        <v>614.042</v>
      </c>
      <c r="H147" s="54">
        <v>102.48791593227583</v>
      </c>
      <c r="I147" s="43"/>
      <c r="J147" s="28"/>
      <c r="K147" s="67"/>
      <c r="L147" s="68"/>
    </row>
    <row r="148" spans="1:12" s="9" customFormat="1" ht="15.75">
      <c r="A148" s="7"/>
      <c r="B148" s="31" t="s">
        <v>208</v>
      </c>
      <c r="C148" s="2" t="s">
        <v>43</v>
      </c>
      <c r="D148" s="8"/>
      <c r="E148" s="43">
        <v>62.25200000000001</v>
      </c>
      <c r="F148" s="43"/>
      <c r="G148" s="93">
        <f>59942/1000</f>
        <v>59.942</v>
      </c>
      <c r="H148" s="54">
        <v>96.28927584655914</v>
      </c>
      <c r="I148" s="43"/>
      <c r="J148" s="28"/>
      <c r="K148" s="67"/>
      <c r="L148" s="68"/>
    </row>
    <row r="149" spans="1:12" s="9" customFormat="1" ht="15.75">
      <c r="A149" s="7"/>
      <c r="B149" s="32" t="s">
        <v>212</v>
      </c>
      <c r="C149" s="2" t="s">
        <v>43</v>
      </c>
      <c r="D149" s="8"/>
      <c r="E149" s="43">
        <v>300.466</v>
      </c>
      <c r="F149" s="43"/>
      <c r="G149" s="93">
        <f>449730/1000</f>
        <v>449.73</v>
      </c>
      <c r="H149" s="54">
        <v>149.67750094852664</v>
      </c>
      <c r="I149" s="43"/>
      <c r="J149" s="28"/>
      <c r="K149" s="67"/>
      <c r="L149" s="68"/>
    </row>
    <row r="150" spans="1:12" s="9" customFormat="1" ht="15.75">
      <c r="A150" s="7"/>
      <c r="B150" s="30" t="s">
        <v>209</v>
      </c>
      <c r="C150" s="2" t="s">
        <v>43</v>
      </c>
      <c r="D150" s="8"/>
      <c r="E150" s="43">
        <v>1090.9089999999999</v>
      </c>
      <c r="F150" s="43"/>
      <c r="G150" s="93">
        <f>1436851/1000</f>
        <v>1436.851</v>
      </c>
      <c r="H150" s="54">
        <v>131.71135264261272</v>
      </c>
      <c r="I150" s="43"/>
      <c r="J150" s="28"/>
      <c r="K150" s="67"/>
      <c r="L150" s="68"/>
    </row>
    <row r="151" spans="1:11" s="9" customFormat="1" ht="15.75">
      <c r="A151" s="7" t="s">
        <v>45</v>
      </c>
      <c r="B151" s="8" t="s">
        <v>46</v>
      </c>
      <c r="C151" s="7"/>
      <c r="D151" s="8"/>
      <c r="E151" s="45"/>
      <c r="F151" s="45"/>
      <c r="G151" s="45"/>
      <c r="H151" s="54"/>
      <c r="I151" s="45"/>
      <c r="J151" s="66"/>
      <c r="K151" s="66"/>
    </row>
    <row r="152" spans="1:12" s="9" customFormat="1" ht="15.75">
      <c r="A152" s="7">
        <v>1</v>
      </c>
      <c r="B152" s="8" t="s">
        <v>47</v>
      </c>
      <c r="C152" s="7" t="s">
        <v>43</v>
      </c>
      <c r="D152" s="8"/>
      <c r="E152" s="50">
        <v>8093.158</v>
      </c>
      <c r="F152" s="45">
        <v>12200</v>
      </c>
      <c r="G152" s="94">
        <f>8929954/1000</f>
        <v>8929.954</v>
      </c>
      <c r="H152" s="44">
        <v>110.3395485421142</v>
      </c>
      <c r="I152" s="51">
        <f>G152/F152*100</f>
        <v>73.19634426229507</v>
      </c>
      <c r="J152" s="28"/>
      <c r="K152" s="28"/>
      <c r="L152" s="69"/>
    </row>
    <row r="153" spans="1:12" s="9" customFormat="1" ht="15.75">
      <c r="A153" s="7">
        <v>2</v>
      </c>
      <c r="B153" s="8" t="s">
        <v>48</v>
      </c>
      <c r="C153" s="7"/>
      <c r="D153" s="8"/>
      <c r="E153" s="50"/>
      <c r="F153" s="45"/>
      <c r="G153" s="45"/>
      <c r="H153" s="54"/>
      <c r="I153" s="45"/>
      <c r="J153" s="28"/>
      <c r="K153" s="66"/>
      <c r="L153" s="69"/>
    </row>
    <row r="154" spans="1:12" s="9" customFormat="1" ht="15.75">
      <c r="A154" s="7"/>
      <c r="B154" s="34" t="s">
        <v>213</v>
      </c>
      <c r="C154" s="35" t="s">
        <v>180</v>
      </c>
      <c r="D154" s="33"/>
      <c r="E154" s="95">
        <v>408278.00000000006</v>
      </c>
      <c r="F154" s="45"/>
      <c r="G154" s="96">
        <v>601498</v>
      </c>
      <c r="H154" s="54">
        <v>147.3255967747466</v>
      </c>
      <c r="I154" s="45"/>
      <c r="J154" s="28"/>
      <c r="K154" s="66"/>
      <c r="L154" s="69"/>
    </row>
    <row r="155" spans="1:12" s="9" customFormat="1" ht="15.75">
      <c r="A155" s="7"/>
      <c r="B155" s="34" t="s">
        <v>214</v>
      </c>
      <c r="C155" s="36" t="s">
        <v>43</v>
      </c>
      <c r="D155" s="33"/>
      <c r="E155" s="95">
        <v>657.077</v>
      </c>
      <c r="F155" s="45"/>
      <c r="G155" s="96">
        <f>588865/1000</f>
        <v>588.865</v>
      </c>
      <c r="H155" s="54">
        <v>89.61887267397884</v>
      </c>
      <c r="I155" s="45"/>
      <c r="J155" s="28"/>
      <c r="K155" s="28"/>
      <c r="L155" s="69"/>
    </row>
    <row r="156" spans="1:12" s="9" customFormat="1" ht="15.75">
      <c r="A156" s="7"/>
      <c r="B156" s="34" t="s">
        <v>215</v>
      </c>
      <c r="C156" s="36" t="s">
        <v>43</v>
      </c>
      <c r="D156" s="33"/>
      <c r="E156" s="95">
        <v>88.11200000000001</v>
      </c>
      <c r="F156" s="45"/>
      <c r="G156" s="96">
        <f>68691/1000</f>
        <v>68.691</v>
      </c>
      <c r="H156" s="54">
        <v>77.95873433811512</v>
      </c>
      <c r="I156" s="45"/>
      <c r="J156" s="28"/>
      <c r="K156" s="28"/>
      <c r="L156" s="69"/>
    </row>
    <row r="157" spans="1:12" s="9" customFormat="1" ht="15.75">
      <c r="A157" s="7"/>
      <c r="B157" s="34" t="s">
        <v>216</v>
      </c>
      <c r="C157" s="36" t="s">
        <v>43</v>
      </c>
      <c r="D157" s="33"/>
      <c r="E157" s="95">
        <v>89.29700000000001</v>
      </c>
      <c r="F157" s="45"/>
      <c r="G157" s="96">
        <f>124720/1000</f>
        <v>124.72</v>
      </c>
      <c r="H157" s="54">
        <v>139.66874587052195</v>
      </c>
      <c r="I157" s="45"/>
      <c r="J157" s="28"/>
      <c r="K157" s="28"/>
      <c r="L157" s="69"/>
    </row>
    <row r="158" spans="1:12" s="9" customFormat="1" ht="15.75">
      <c r="A158" s="7"/>
      <c r="B158" s="34" t="s">
        <v>195</v>
      </c>
      <c r="C158" s="36" t="s">
        <v>43</v>
      </c>
      <c r="D158" s="33"/>
      <c r="E158" s="95">
        <v>583.271</v>
      </c>
      <c r="F158" s="45"/>
      <c r="G158" s="96">
        <f>616811/1000</f>
        <v>616.811</v>
      </c>
      <c r="H158" s="54">
        <v>105.75032874941495</v>
      </c>
      <c r="I158" s="45"/>
      <c r="J158" s="28"/>
      <c r="K158" s="28"/>
      <c r="L158" s="69"/>
    </row>
    <row r="159" spans="1:12" s="9" customFormat="1" ht="15.75">
      <c r="A159" s="7"/>
      <c r="B159" s="34" t="s">
        <v>217</v>
      </c>
      <c r="C159" s="36" t="s">
        <v>43</v>
      </c>
      <c r="D159" s="33"/>
      <c r="E159" s="95">
        <v>309.616</v>
      </c>
      <c r="F159" s="45"/>
      <c r="G159" s="96">
        <f>317795/1000</f>
        <v>317.795</v>
      </c>
      <c r="H159" s="54">
        <v>102.64165934577025</v>
      </c>
      <c r="I159" s="45"/>
      <c r="J159" s="28"/>
      <c r="K159" s="28"/>
      <c r="L159" s="69"/>
    </row>
    <row r="160" spans="1:12" s="9" customFormat="1" ht="15.75">
      <c r="A160" s="7"/>
      <c r="B160" s="34" t="s">
        <v>218</v>
      </c>
      <c r="C160" s="36" t="s">
        <v>43</v>
      </c>
      <c r="D160" s="33"/>
      <c r="E160" s="95">
        <v>19.546</v>
      </c>
      <c r="F160" s="45"/>
      <c r="G160" s="96">
        <f>29648/1000</f>
        <v>29.648</v>
      </c>
      <c r="H160" s="54">
        <v>151.6832088406835</v>
      </c>
      <c r="I160" s="45"/>
      <c r="J160" s="28"/>
      <c r="K160" s="28"/>
      <c r="L160" s="69"/>
    </row>
    <row r="161" spans="1:12" s="9" customFormat="1" ht="15.75">
      <c r="A161" s="7"/>
      <c r="B161" s="34" t="s">
        <v>219</v>
      </c>
      <c r="C161" s="35" t="s">
        <v>180</v>
      </c>
      <c r="D161" s="33"/>
      <c r="E161" s="95">
        <v>176854</v>
      </c>
      <c r="F161" s="45"/>
      <c r="G161" s="96">
        <v>159703</v>
      </c>
      <c r="H161" s="54">
        <v>90.30217015165051</v>
      </c>
      <c r="I161" s="45"/>
      <c r="J161" s="28"/>
      <c r="K161" s="66"/>
      <c r="L161" s="69"/>
    </row>
    <row r="162" spans="1:12" s="9" customFormat="1" ht="15.75">
      <c r="A162" s="7"/>
      <c r="B162" s="34" t="s">
        <v>220</v>
      </c>
      <c r="C162" s="36" t="s">
        <v>43</v>
      </c>
      <c r="D162" s="33"/>
      <c r="E162" s="95">
        <v>165.52100000000002</v>
      </c>
      <c r="F162" s="45"/>
      <c r="G162" s="96">
        <f>152334/1000</f>
        <v>152.334</v>
      </c>
      <c r="H162" s="54">
        <v>92.03303508316165</v>
      </c>
      <c r="I162" s="45"/>
      <c r="J162" s="28"/>
      <c r="K162" s="28"/>
      <c r="L162" s="69"/>
    </row>
    <row r="163" spans="1:12" s="9" customFormat="1" ht="15.75">
      <c r="A163" s="7"/>
      <c r="B163" s="34" t="s">
        <v>221</v>
      </c>
      <c r="C163" s="36" t="s">
        <v>43</v>
      </c>
      <c r="D163" s="33"/>
      <c r="E163" s="95">
        <v>757.5420000000001</v>
      </c>
      <c r="F163" s="45"/>
      <c r="G163" s="96">
        <f>848936/1000</f>
        <v>848.936</v>
      </c>
      <c r="H163" s="54">
        <v>112.06454559615176</v>
      </c>
      <c r="I163" s="45"/>
      <c r="J163" s="28"/>
      <c r="K163" s="28"/>
      <c r="L163" s="69"/>
    </row>
    <row r="164" spans="1:12" s="9" customFormat="1" ht="15.75">
      <c r="A164" s="7"/>
      <c r="B164" s="34" t="s">
        <v>222</v>
      </c>
      <c r="C164" s="36" t="s">
        <v>43</v>
      </c>
      <c r="D164" s="33"/>
      <c r="E164" s="95">
        <v>131.74599999999998</v>
      </c>
      <c r="F164" s="45"/>
      <c r="G164" s="96">
        <f>150409/1000</f>
        <v>150.409</v>
      </c>
      <c r="H164" s="54">
        <v>114.16589497973374</v>
      </c>
      <c r="I164" s="45"/>
      <c r="J164" s="28"/>
      <c r="K164" s="28"/>
      <c r="L164" s="69"/>
    </row>
    <row r="165" spans="1:12" s="9" customFormat="1" ht="15.75">
      <c r="A165" s="7"/>
      <c r="B165" s="34" t="s">
        <v>223</v>
      </c>
      <c r="C165" s="36" t="s">
        <v>43</v>
      </c>
      <c r="D165" s="33"/>
      <c r="E165" s="95">
        <v>117.02599999999998</v>
      </c>
      <c r="F165" s="45"/>
      <c r="G165" s="96">
        <f>137118/1000</f>
        <v>137.118</v>
      </c>
      <c r="H165" s="54">
        <v>117.16883427614377</v>
      </c>
      <c r="I165" s="45"/>
      <c r="J165" s="28"/>
      <c r="K165" s="28"/>
      <c r="L165" s="69"/>
    </row>
    <row r="166" spans="1:12" s="9" customFormat="1" ht="15.75">
      <c r="A166" s="7"/>
      <c r="B166" s="37" t="s">
        <v>224</v>
      </c>
      <c r="C166" s="36" t="s">
        <v>43</v>
      </c>
      <c r="D166" s="33"/>
      <c r="E166" s="95">
        <v>72.114</v>
      </c>
      <c r="F166" s="45"/>
      <c r="G166" s="96">
        <f>89720/1000</f>
        <v>89.72</v>
      </c>
      <c r="H166" s="54">
        <v>124.41412208447736</v>
      </c>
      <c r="I166" s="45"/>
      <c r="J166" s="28"/>
      <c r="K166" s="28"/>
      <c r="L166" s="69"/>
    </row>
    <row r="167" spans="1:12" s="9" customFormat="1" ht="15.75">
      <c r="A167" s="7"/>
      <c r="B167" s="38" t="s">
        <v>225</v>
      </c>
      <c r="C167" s="36" t="s">
        <v>43</v>
      </c>
      <c r="D167" s="33"/>
      <c r="E167" s="95">
        <v>355.13699999999994</v>
      </c>
      <c r="F167" s="45"/>
      <c r="G167" s="96">
        <f>362781/1000</f>
        <v>362.781</v>
      </c>
      <c r="H167" s="54">
        <v>102.15240878872098</v>
      </c>
      <c r="I167" s="45"/>
      <c r="J167" s="28"/>
      <c r="K167" s="28"/>
      <c r="L167" s="69"/>
    </row>
    <row r="168" spans="1:12" s="9" customFormat="1" ht="15.75">
      <c r="A168" s="7"/>
      <c r="B168" s="37" t="s">
        <v>226</v>
      </c>
      <c r="C168" s="36" t="s">
        <v>43</v>
      </c>
      <c r="D168" s="33"/>
      <c r="E168" s="95">
        <v>351.26300000000003</v>
      </c>
      <c r="F168" s="45"/>
      <c r="G168" s="96">
        <f>332314/1000</f>
        <v>332.314</v>
      </c>
      <c r="H168" s="54">
        <v>94.60546655924477</v>
      </c>
      <c r="I168" s="45"/>
      <c r="J168" s="28"/>
      <c r="K168" s="28"/>
      <c r="L168" s="69"/>
    </row>
    <row r="169" spans="1:12" s="9" customFormat="1" ht="15.75">
      <c r="A169" s="7"/>
      <c r="B169" s="37" t="s">
        <v>227</v>
      </c>
      <c r="C169" s="36" t="s">
        <v>43</v>
      </c>
      <c r="D169" s="33"/>
      <c r="E169" s="95">
        <v>499.65999999999997</v>
      </c>
      <c r="F169" s="45"/>
      <c r="G169" s="96">
        <f>504705/1000</f>
        <v>504.705</v>
      </c>
      <c r="H169" s="54">
        <v>101.00968658687907</v>
      </c>
      <c r="I169" s="45"/>
      <c r="J169" s="28"/>
      <c r="K169" s="28"/>
      <c r="L169" s="69"/>
    </row>
    <row r="170" spans="1:12" s="9" customFormat="1" ht="15.75">
      <c r="A170" s="7"/>
      <c r="B170" s="38" t="s">
        <v>228</v>
      </c>
      <c r="C170" s="36" t="s">
        <v>43</v>
      </c>
      <c r="D170" s="33"/>
      <c r="E170" s="95">
        <v>369.161</v>
      </c>
      <c r="F170" s="45"/>
      <c r="G170" s="96">
        <f>409559/1000</f>
        <v>409.559</v>
      </c>
      <c r="H170" s="54">
        <v>110.94319280747425</v>
      </c>
      <c r="I170" s="45"/>
      <c r="J170" s="28"/>
      <c r="K170" s="28"/>
      <c r="L170" s="69"/>
    </row>
    <row r="171" spans="1:12" s="9" customFormat="1" ht="15.75">
      <c r="A171" s="7"/>
      <c r="B171" s="37" t="s">
        <v>229</v>
      </c>
      <c r="C171" s="36" t="s">
        <v>43</v>
      </c>
      <c r="D171" s="33"/>
      <c r="E171" s="95">
        <v>722.485</v>
      </c>
      <c r="F171" s="45"/>
      <c r="G171" s="96">
        <f>822291/1000</f>
        <v>822.291</v>
      </c>
      <c r="H171" s="54">
        <v>113.81426604012542</v>
      </c>
      <c r="I171" s="45"/>
      <c r="J171" s="28"/>
      <c r="K171" s="28"/>
      <c r="L171" s="69"/>
    </row>
    <row r="172" spans="1:12" s="9" customFormat="1" ht="15.75">
      <c r="A172" s="7"/>
      <c r="B172" s="37" t="s">
        <v>230</v>
      </c>
      <c r="C172" s="36" t="s">
        <v>43</v>
      </c>
      <c r="D172" s="33"/>
      <c r="E172" s="95">
        <v>102.177</v>
      </c>
      <c r="F172" s="45"/>
      <c r="G172" s="96">
        <f>122186/1000</f>
        <v>122.186</v>
      </c>
      <c r="H172" s="54">
        <v>119.5826849486675</v>
      </c>
      <c r="I172" s="45"/>
      <c r="J172" s="28"/>
      <c r="K172" s="28"/>
      <c r="L172" s="69"/>
    </row>
    <row r="173" spans="1:12" s="9" customFormat="1" ht="15.75">
      <c r="A173" s="7"/>
      <c r="B173" s="37" t="s">
        <v>231</v>
      </c>
      <c r="C173" s="36" t="s">
        <v>43</v>
      </c>
      <c r="D173" s="33"/>
      <c r="E173" s="95">
        <v>494.25299999999993</v>
      </c>
      <c r="F173" s="45"/>
      <c r="G173" s="96">
        <f>536007/1000</f>
        <v>536.007</v>
      </c>
      <c r="H173" s="54">
        <v>108.44790016449066</v>
      </c>
      <c r="I173" s="45"/>
      <c r="J173" s="28"/>
      <c r="K173" s="28"/>
      <c r="L173" s="69"/>
    </row>
    <row r="174" spans="1:12" s="9" customFormat="1" ht="15.75">
      <c r="A174" s="7"/>
      <c r="B174" s="39" t="s">
        <v>235</v>
      </c>
      <c r="C174" s="36" t="s">
        <v>43</v>
      </c>
      <c r="D174" s="33"/>
      <c r="E174" s="95">
        <v>162.46400000000003</v>
      </c>
      <c r="F174" s="45"/>
      <c r="G174" s="96">
        <f>242406/1000</f>
        <v>242.406</v>
      </c>
      <c r="H174" s="54">
        <v>149.20597793972817</v>
      </c>
      <c r="I174" s="45"/>
      <c r="J174" s="28"/>
      <c r="K174" s="28"/>
      <c r="L174" s="69"/>
    </row>
    <row r="175" spans="1:12" s="9" customFormat="1" ht="15.75">
      <c r="A175" s="7"/>
      <c r="B175" s="37" t="s">
        <v>232</v>
      </c>
      <c r="C175" s="36" t="s">
        <v>43</v>
      </c>
      <c r="D175" s="33"/>
      <c r="E175" s="95">
        <v>713.266</v>
      </c>
      <c r="F175" s="45"/>
      <c r="G175" s="96">
        <f>920225/1000</f>
        <v>920.225</v>
      </c>
      <c r="H175" s="54">
        <v>129.01568278874922</v>
      </c>
      <c r="I175" s="45"/>
      <c r="J175" s="28"/>
      <c r="K175" s="28"/>
      <c r="L175" s="69"/>
    </row>
    <row r="176" spans="1:12" s="9" customFormat="1" ht="15.75">
      <c r="A176" s="7"/>
      <c r="B176" s="37" t="s">
        <v>233</v>
      </c>
      <c r="C176" s="36" t="s">
        <v>43</v>
      </c>
      <c r="D176" s="33"/>
      <c r="E176" s="43">
        <v>102.682</v>
      </c>
      <c r="F176" s="45"/>
      <c r="G176" s="96">
        <f>136374/1000</f>
        <v>136.374</v>
      </c>
      <c r="H176" s="54">
        <v>132.81198262597144</v>
      </c>
      <c r="I176" s="45"/>
      <c r="J176" s="28"/>
      <c r="K176" s="28"/>
      <c r="L176" s="69"/>
    </row>
    <row r="177" spans="1:12" s="9" customFormat="1" ht="15.75">
      <c r="A177" s="7"/>
      <c r="B177" s="37" t="s">
        <v>234</v>
      </c>
      <c r="C177" s="36" t="s">
        <v>43</v>
      </c>
      <c r="D177" s="33"/>
      <c r="E177" s="43">
        <v>1026.4229999999998</v>
      </c>
      <c r="F177" s="45"/>
      <c r="G177" s="96">
        <f>1199668/1000</f>
        <v>1199.668</v>
      </c>
      <c r="H177" s="54">
        <v>116.87851889523131</v>
      </c>
      <c r="I177" s="45"/>
      <c r="J177" s="28"/>
      <c r="K177" s="28"/>
      <c r="L177" s="69"/>
    </row>
    <row r="178" spans="1:11" s="9" customFormat="1" ht="15.75">
      <c r="A178" s="7" t="s">
        <v>49</v>
      </c>
      <c r="B178" s="8" t="s">
        <v>50</v>
      </c>
      <c r="C178" s="7"/>
      <c r="D178" s="8"/>
      <c r="E178" s="45"/>
      <c r="F178" s="45"/>
      <c r="G178" s="45"/>
      <c r="H178" s="54"/>
      <c r="I178" s="45"/>
      <c r="J178" s="1"/>
      <c r="K178" s="1"/>
    </row>
    <row r="179" spans="1:11" s="9" customFormat="1" ht="15.75">
      <c r="A179" s="10">
        <v>1</v>
      </c>
      <c r="B179" s="8" t="s">
        <v>51</v>
      </c>
      <c r="C179" s="7" t="s">
        <v>52</v>
      </c>
      <c r="D179" s="8"/>
      <c r="E179" s="51">
        <v>1960</v>
      </c>
      <c r="F179" s="51"/>
      <c r="G179" s="51">
        <v>2095</v>
      </c>
      <c r="H179" s="44">
        <v>106.88775510204081</v>
      </c>
      <c r="I179" s="51"/>
      <c r="J179" s="41"/>
      <c r="K179" s="57"/>
    </row>
    <row r="180" spans="1:10" ht="15.75">
      <c r="A180" s="2"/>
      <c r="B180" s="3" t="s">
        <v>53</v>
      </c>
      <c r="C180" s="2" t="s">
        <v>24</v>
      </c>
      <c r="D180" s="3"/>
      <c r="E180" s="52">
        <v>1907</v>
      </c>
      <c r="F180" s="52"/>
      <c r="G180" s="52">
        <v>1996</v>
      </c>
      <c r="H180" s="52">
        <v>104.66701625589931</v>
      </c>
      <c r="I180" s="52"/>
      <c r="J180" s="41"/>
    </row>
    <row r="181" spans="1:10" ht="15.75">
      <c r="A181" s="2" t="s">
        <v>54</v>
      </c>
      <c r="B181" s="3" t="s">
        <v>55</v>
      </c>
      <c r="C181" s="2" t="s">
        <v>24</v>
      </c>
      <c r="D181" s="3"/>
      <c r="E181" s="52">
        <v>76</v>
      </c>
      <c r="F181" s="52"/>
      <c r="G181" s="52">
        <v>160</v>
      </c>
      <c r="H181" s="52">
        <v>210.52631578947367</v>
      </c>
      <c r="I181" s="52"/>
      <c r="J181" s="41"/>
    </row>
    <row r="182" spans="1:10" ht="15.75">
      <c r="A182" s="2" t="s">
        <v>56</v>
      </c>
      <c r="B182" s="3" t="s">
        <v>57</v>
      </c>
      <c r="C182" s="2" t="s">
        <v>24</v>
      </c>
      <c r="D182" s="3"/>
      <c r="E182" s="52">
        <v>44</v>
      </c>
      <c r="F182" s="52"/>
      <c r="G182" s="52">
        <v>93</v>
      </c>
      <c r="H182" s="52">
        <v>211.36363636363637</v>
      </c>
      <c r="I182" s="52"/>
      <c r="J182" s="41"/>
    </row>
    <row r="183" spans="1:10" ht="15.75">
      <c r="A183" s="2" t="s">
        <v>60</v>
      </c>
      <c r="B183" s="3" t="s">
        <v>58</v>
      </c>
      <c r="C183" s="2" t="s">
        <v>24</v>
      </c>
      <c r="D183" s="3"/>
      <c r="E183" s="97" t="s">
        <v>240</v>
      </c>
      <c r="F183" s="52"/>
      <c r="G183" s="97" t="s">
        <v>240</v>
      </c>
      <c r="H183" s="97" t="s">
        <v>240</v>
      </c>
      <c r="I183" s="52"/>
      <c r="J183" s="41"/>
    </row>
    <row r="184" spans="1:10" ht="15.75">
      <c r="A184" s="2" t="s">
        <v>61</v>
      </c>
      <c r="B184" s="3" t="s">
        <v>59</v>
      </c>
      <c r="C184" s="2" t="s">
        <v>24</v>
      </c>
      <c r="D184" s="3"/>
      <c r="E184" s="52">
        <v>85</v>
      </c>
      <c r="F184" s="52"/>
      <c r="G184" s="52">
        <v>60</v>
      </c>
      <c r="H184" s="52">
        <v>70.58823529411765</v>
      </c>
      <c r="I184" s="52"/>
      <c r="J184" s="41"/>
    </row>
    <row r="185" spans="1:10" ht="15.75">
      <c r="A185" s="2" t="s">
        <v>66</v>
      </c>
      <c r="B185" s="3" t="s">
        <v>62</v>
      </c>
      <c r="C185" s="2" t="s">
        <v>24</v>
      </c>
      <c r="D185" s="3"/>
      <c r="E185" s="52">
        <v>654</v>
      </c>
      <c r="F185" s="52"/>
      <c r="G185" s="52">
        <v>220</v>
      </c>
      <c r="H185" s="52">
        <v>33.63914373088685</v>
      </c>
      <c r="I185" s="52"/>
      <c r="J185" s="41"/>
    </row>
    <row r="186" spans="1:10" ht="15.75">
      <c r="A186" s="2" t="s">
        <v>67</v>
      </c>
      <c r="B186" s="3" t="s">
        <v>63</v>
      </c>
      <c r="C186" s="2" t="s">
        <v>24</v>
      </c>
      <c r="D186" s="3"/>
      <c r="E186" s="52">
        <v>144</v>
      </c>
      <c r="F186" s="52"/>
      <c r="G186" s="52">
        <v>190</v>
      </c>
      <c r="H186" s="52">
        <v>131.94444444444446</v>
      </c>
      <c r="I186" s="52"/>
      <c r="J186" s="41"/>
    </row>
    <row r="187" spans="1:10" ht="15.75">
      <c r="A187" s="2" t="s">
        <v>68</v>
      </c>
      <c r="B187" s="3" t="s">
        <v>64</v>
      </c>
      <c r="C187" s="2" t="s">
        <v>24</v>
      </c>
      <c r="D187" s="3"/>
      <c r="E187" s="52">
        <v>262</v>
      </c>
      <c r="F187" s="52"/>
      <c r="G187" s="52">
        <v>225</v>
      </c>
      <c r="H187" s="52">
        <v>85.87786259541984</v>
      </c>
      <c r="I187" s="52"/>
      <c r="J187" s="41"/>
    </row>
    <row r="188" spans="1:10" ht="15.75">
      <c r="A188" s="2" t="s">
        <v>69</v>
      </c>
      <c r="B188" s="3" t="s">
        <v>65</v>
      </c>
      <c r="C188" s="2" t="s">
        <v>24</v>
      </c>
      <c r="D188" s="3"/>
      <c r="E188" s="52">
        <v>642</v>
      </c>
      <c r="F188" s="52"/>
      <c r="G188" s="52">
        <v>1048</v>
      </c>
      <c r="H188" s="52">
        <v>163.2398753894081</v>
      </c>
      <c r="I188" s="52"/>
      <c r="J188" s="41"/>
    </row>
    <row r="189" spans="1:10" s="9" customFormat="1" ht="15.75">
      <c r="A189" s="7">
        <v>2</v>
      </c>
      <c r="B189" s="8" t="s">
        <v>70</v>
      </c>
      <c r="C189" s="7" t="s">
        <v>71</v>
      </c>
      <c r="D189" s="8"/>
      <c r="E189" s="51">
        <f>4952524/1000</f>
        <v>4952.524</v>
      </c>
      <c r="F189" s="51">
        <f>5949216/1000</f>
        <v>5949.216</v>
      </c>
      <c r="G189" s="51">
        <f>6148758/1000</f>
        <v>6148.758</v>
      </c>
      <c r="H189" s="44">
        <v>124.15402732021087</v>
      </c>
      <c r="I189" s="51">
        <v>103.35408900937534</v>
      </c>
      <c r="J189" s="41"/>
    </row>
    <row r="190" spans="1:10" ht="15.75">
      <c r="A190" s="2"/>
      <c r="B190" s="3" t="s">
        <v>73</v>
      </c>
      <c r="C190" s="2"/>
      <c r="D190" s="3"/>
      <c r="E190" s="52"/>
      <c r="F190" s="52"/>
      <c r="G190" s="52"/>
      <c r="H190" s="52"/>
      <c r="I190" s="52"/>
      <c r="J190" s="58"/>
    </row>
    <row r="191" spans="1:9" ht="15.75">
      <c r="A191" s="2" t="s">
        <v>77</v>
      </c>
      <c r="B191" s="3" t="s">
        <v>72</v>
      </c>
      <c r="C191" s="2" t="s">
        <v>71</v>
      </c>
      <c r="D191" s="3"/>
      <c r="E191" s="52">
        <f>4803550/1000</f>
        <v>4803.55</v>
      </c>
      <c r="F191" s="52"/>
      <c r="G191" s="52">
        <f>6118000/1000</f>
        <v>6118</v>
      </c>
      <c r="H191" s="52"/>
      <c r="I191" s="52"/>
    </row>
    <row r="192" spans="1:9" ht="15.75">
      <c r="A192" s="2" t="s">
        <v>78</v>
      </c>
      <c r="B192" s="3" t="s">
        <v>74</v>
      </c>
      <c r="C192" s="2" t="s">
        <v>71</v>
      </c>
      <c r="D192" s="3"/>
      <c r="E192" s="52">
        <f>148974/1000</f>
        <v>148.974</v>
      </c>
      <c r="F192" s="52"/>
      <c r="G192" s="52">
        <f>30758/1000</f>
        <v>30.758</v>
      </c>
      <c r="H192" s="52"/>
      <c r="I192" s="52"/>
    </row>
    <row r="193" spans="1:9" ht="15.75">
      <c r="A193" s="2" t="s">
        <v>79</v>
      </c>
      <c r="B193" s="3" t="s">
        <v>75</v>
      </c>
      <c r="C193" s="2" t="s">
        <v>71</v>
      </c>
      <c r="D193" s="3"/>
      <c r="E193" s="97" t="s">
        <v>240</v>
      </c>
      <c r="F193" s="52"/>
      <c r="G193" s="97" t="s">
        <v>240</v>
      </c>
      <c r="H193" s="52"/>
      <c r="I193" s="52"/>
    </row>
    <row r="194" spans="1:9" ht="15.75">
      <c r="A194" s="6" t="s">
        <v>80</v>
      </c>
      <c r="B194" s="5" t="s">
        <v>76</v>
      </c>
      <c r="C194" s="6" t="s">
        <v>71</v>
      </c>
      <c r="D194" s="5"/>
      <c r="E194" s="98" t="s">
        <v>240</v>
      </c>
      <c r="F194" s="53"/>
      <c r="G194" s="98" t="s">
        <v>240</v>
      </c>
      <c r="H194" s="53"/>
      <c r="I194" s="53"/>
    </row>
  </sheetData>
  <sheetProtection/>
  <mergeCells count="10">
    <mergeCell ref="A1:B1"/>
    <mergeCell ref="A2:I2"/>
    <mergeCell ref="A3:I3"/>
    <mergeCell ref="F6:G6"/>
    <mergeCell ref="H6:I6"/>
    <mergeCell ref="A6:A7"/>
    <mergeCell ref="B6:B7"/>
    <mergeCell ref="C6:C7"/>
    <mergeCell ref="D6:D7"/>
    <mergeCell ref="A4:I4"/>
  </mergeCells>
  <printOptions/>
  <pageMargins left="0.36" right="0.11811023622047245" top="0.36" bottom="0.36" header="0.11811023622047245" footer="0.11811023622047245"/>
  <pageSetup horizontalDpi="600" verticalDpi="600" orientation="landscape" paperSize="9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Pham Thi Mai Lan</dc:creator>
  <cp:keywords/>
  <dc:description/>
  <cp:lastModifiedBy>tuanpc</cp:lastModifiedBy>
  <cp:lastPrinted>2014-10-06T00:36:18Z</cp:lastPrinted>
  <dcterms:created xsi:type="dcterms:W3CDTF">2014-05-27T08:39:50Z</dcterms:created>
  <dcterms:modified xsi:type="dcterms:W3CDTF">2014-10-13T03:53:22Z</dcterms:modified>
  <cp:category/>
  <cp:version/>
  <cp:contentType/>
  <cp:contentStatus/>
</cp:coreProperties>
</file>